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45" windowWidth="2073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<sst xmlns="http://schemas.openxmlformats.org/spreadsheetml/2006/main" count="3134" uniqueCount="2699">
  <si>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</si>
  <si>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</si>
  <si>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</si>
  <si>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</si>
  <si>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</si>
  <si>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</si>
  <si>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</si>
  <si>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</si>
  <si>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</si>
  <si>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</si>
  <si>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</si>
  <si>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</si>
  <si>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</si>
  <si>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</si>
  <si>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</si>
  <si>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</si>
  <si>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</si>
  <si>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</si>
  <si>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</si>
  <si>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</si>
  <si>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</si>
  <si>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</si>
  <si>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</si>
  <si>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</si>
  <si>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</si>
  <si>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</si>
  <si>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</si>
  <si>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</si>
  <si>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</si>
  <si>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</si>
  <si>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</si>
  <si>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</si>
  <si>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</si>
  <si>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</si>
  <si>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</si>
  <si>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</si>
  <si>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</si>
  <si>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</si>
  <si>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</si>
  <si>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</si>
  <si>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</si>
  <si>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</si>
  <si>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</si>
  <si>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</si>
  <si>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</si>
  <si>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</si>
  <si>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</si>
  <si>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</si>
  <si>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</si>
  <si>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</si>
  <si>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</si>
  <si>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</si>
  <si>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</si>
  <si>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</si>
  <si>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</si>
  <si>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</si>
  <si>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</si>
  <si>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</si>
  <si>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</si>
  <si>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</si>
  <si>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</si>
  <si>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</si>
  <si>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</si>
  <si>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</si>
  <si>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</si>
  <si>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</si>
  <si>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</si>
  <si>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</si>
  <si>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</si>
  <si>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</si>
  <si>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</si>
  <si>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</si>
  <si>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</si>
  <si>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</si>
  <si>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</si>
  <si>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</si>
  <si>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</si>
  <si>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</si>
  <si>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</si>
  <si>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</si>
  <si>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</si>
  <si>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</si>
  <si>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</si>
  <si>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</si>
  <si>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</si>
  <si>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</si>
  <si>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</si>
  <si>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</si>
  <si>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</si>
  <si>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</si>
  <si>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</si>
  <si>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</si>
  <si>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</si>
  <si>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</si>
  <si>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</si>
  <si>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</si>
  <si>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</si>
  <si>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</si>
  <si>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</si>
  <si>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</si>
  <si>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</si>
  <si>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</si>
  <si>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</si>
  <si>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</si>
  <si>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</si>
  <si>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</si>
  <si>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</si>
  <si>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</si>
  <si>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</si>
  <si>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</si>
  <si>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</si>
  <si>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</si>
  <si>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</si>
  <si>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</si>
  <si>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</si>
  <si>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</si>
  <si>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</si>
  <si>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</si>
  <si>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</si>
  <si>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</si>
  <si>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</si>
  <si>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</si>
  <si>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</si>
  <si>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</si>
  <si>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</si>
  <si>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</si>
  <si>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</si>
  <si>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</si>
  <si>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</si>
  <si>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</si>
  <si>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</si>
  <si>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</si>
  <si>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</si>
  <si>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</si>
  <si>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</si>
  <si>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</si>
  <si>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</si>
  <si>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</si>
  <si>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</si>
  <si>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</si>
  <si>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</si>
  <si>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</si>
  <si>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</si>
  <si>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</si>
  <si>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</si>
  <si>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</si>
  <si>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</si>
  <si>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</si>
  <si>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</si>
  <si>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</si>
  <si>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</si>
  <si>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</si>
  <si>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</si>
  <si>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</si>
  <si>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</si>
  <si>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</si>
  <si>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</si>
  <si>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</si>
  <si>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</si>
  <si>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</si>
  <si>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</si>
  <si>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</si>
  <si>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</si>
  <si>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</si>
  <si>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</si>
  <si>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</si>
  <si>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</si>
  <si>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</si>
  <si>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</si>
  <si>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</si>
  <si>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</si>
  <si>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</si>
  <si>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</si>
  <si>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</si>
  <si>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</si>
  <si>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</si>
  <si>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</si>
  <si>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</si>
  <si>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</si>
  <si>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</si>
  <si>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</si>
  <si>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</si>
  <si>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</si>
  <si>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</si>
  <si>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</si>
  <si>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</si>
  <si>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</si>
  <si>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</si>
  <si>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</si>
  <si>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</si>
  <si>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</si>
  <si>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</si>
  <si>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</si>
  <si>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</si>
  <si>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</si>
  <si>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</si>
  <si>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</si>
  <si>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</si>
  <si>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</si>
  <si>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</si>
  <si>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</si>
  <si>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</si>
  <si>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</si>
  <si>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</si>
  <si>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</si>
  <si>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</si>
  <si>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</si>
  <si>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</si>
  <si>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</si>
  <si>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</si>
  <si>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</si>
  <si>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</si>
  <si>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</si>
  <si>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</si>
  <si>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</si>
  <si>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</si>
  <si>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</si>
  <si>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</si>
  <si>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</si>
  <si>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</si>
  <si>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</si>
  <si>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</si>
  <si>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</si>
  <si>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</si>
  <si>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</si>
  <si>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</si>
  <si>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</si>
  <si>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</si>
  <si>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</si>
  <si>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</si>
  <si>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</si>
  <si>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</si>
  <si>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</si>
  <si>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</si>
  <si>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</si>
  <si>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</si>
  <si>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</si>
  <si>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</si>
  <si>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</si>
  <si>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</si>
  <si>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</si>
  <si>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</si>
  <si>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</si>
  <si>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</si>
  <si>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</si>
  <si>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</si>
  <si>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</si>
  <si>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</si>
  <si>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</si>
  <si>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</si>
  <si>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</si>
  <si>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</si>
  <si>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</si>
  <si>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</si>
  <si>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</si>
  <si>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</si>
  <si>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</si>
  <si>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</si>
  <si>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</si>
  <si>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</si>
  <si>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</si>
  <si>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</si>
  <si>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</si>
  <si>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</si>
  <si>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</si>
  <si>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</si>
  <si>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</si>
  <si>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</si>
  <si>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</si>
  <si>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</si>
  <si>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</si>
  <si>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</si>
  <si>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</si>
  <si>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</si>
  <si>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</si>
  <si>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</si>
  <si>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</si>
  <si>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</si>
  <si>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</si>
  <si>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</si>
  <si>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</si>
  <si>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</si>
  <si>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</si>
  <si>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</si>
  <si>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</si>
  <si>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</si>
  <si>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</si>
  <si>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</si>
  <si>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</si>
  <si>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</si>
  <si>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</si>
  <si>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</si>
  <si>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</si>
  <si>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</si>
  <si>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</si>
  <si>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</si>
  <si>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</si>
  <si>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</si>
  <si>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</si>
  <si>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</si>
  <si>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</si>
  <si>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</si>
  <si>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</si>
  <si>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</si>
  <si>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</si>
  <si>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</si>
  <si>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</si>
  <si>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</si>
  <si>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</si>
  <si>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</si>
  <si>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</si>
  <si>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</si>
  <si>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</si>
  <si>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</si>
  <si>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</si>
  <si>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</si>
  <si>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</si>
  <si>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</si>
  <si>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</si>
  <si>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</si>
  <si>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</si>
  <si>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</si>
  <si>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</si>
  <si>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</si>
  <si>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</si>
  <si>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</si>
  <si>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</si>
  <si>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</si>
  <si>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</si>
  <si>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</si>
  <si>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</si>
  <si>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</si>
  <si>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</si>
  <si>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</si>
  <si>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</si>
  <si>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</si>
  <si>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</si>
  <si>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</si>
  <si>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</si>
  <si>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</si>
  <si>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</si>
  <si>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</si>
  <si>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</si>
  <si>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</si>
  <si>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</si>
  <si>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</si>
  <si>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</si>
  <si>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</si>
  <si>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</si>
  <si>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</si>
  <si>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</si>
  <si>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</si>
  <si>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</si>
  <si>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</si>
  <si>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</si>
  <si>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</si>
  <si>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</si>
  <si>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</si>
  <si>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</si>
  <si>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</si>
  <si>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</si>
  <si>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</si>
  <si>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</si>
  <si>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</si>
  <si>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</si>
  <si>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</si>
  <si>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</si>
  <si>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</si>
  <si>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</si>
  <si>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</si>
  <si>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</si>
  <si>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</si>
  <si>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</si>
  <si>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</si>
  <si>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</si>
  <si>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</si>
  <si>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</si>
  <si>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</si>
  <si>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</si>
  <si>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</si>
  <si>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</si>
  <si>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</si>
  <si>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</si>
  <si>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</si>
  <si>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</si>
  <si>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</si>
  <si>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</si>
  <si>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</si>
  <si>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</si>
  <si>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</si>
  <si>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</si>
  <si>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</si>
  <si>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</si>
  <si>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</si>
  <si>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</si>
  <si>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</si>
  <si>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</si>
  <si>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</si>
  <si>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</si>
  <si>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</si>
  <si>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</si>
  <si>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</si>
  <si>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</si>
  <si>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</si>
  <si>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</si>
  <si>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</si>
  <si>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</si>
  <si>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</si>
  <si>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</si>
  <si>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</si>
  <si>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</si>
  <si>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</si>
  <si>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</si>
  <si>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</si>
  <si>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</si>
  <si>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</si>
  <si>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</si>
  <si>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</si>
  <si>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</si>
  <si>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</si>
  <si>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</si>
  <si>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</si>
  <si>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</si>
  <si>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</si>
  <si>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</si>
  <si>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</si>
  <si>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</si>
  <si>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</si>
  <si>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</si>
  <si>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</si>
  <si>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</si>
  <si>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</si>
  <si>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</si>
  <si>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</si>
  <si>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</si>
  <si>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</si>
  <si>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</si>
  <si>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</si>
  <si>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</si>
  <si>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</si>
  <si>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</si>
  <si>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</si>
  <si>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</si>
  <si>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</si>
  <si>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</si>
  <si>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</si>
  <si>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</si>
  <si>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</si>
  <si>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</si>
  <si>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</si>
  <si>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</si>
  <si>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</si>
  <si>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</si>
  <si>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</si>
  <si>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</si>
  <si>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</si>
  <si>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</si>
  <si>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</si>
  <si>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</si>
  <si>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</si>
  <si>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</si>
  <si>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</si>
  <si>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</si>
  <si>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</si>
  <si>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</si>
  <si>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</si>
  <si>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</si>
  <si>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</si>
  <si>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</si>
  <si>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</si>
  <si>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</si>
  <si>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</si>
  <si>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</si>
  <si>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</si>
  <si>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</si>
  <si>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</si>
  <si>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</si>
  <si>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</si>
  <si>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</si>
  <si>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</si>
  <si>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</si>
  <si>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</si>
  <si>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</si>
  <si>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</si>
  <si>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</si>
  <si>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</si>
  <si>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</si>
  <si>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</si>
  <si>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</si>
  <si>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</si>
  <si>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</si>
  <si>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</si>
  <si>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</si>
  <si>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</si>
  <si>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</si>
  <si>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</si>
  <si>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</si>
  <si>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</si>
  <si>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</si>
  <si>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</si>
  <si>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</si>
  <si>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</si>
  <si>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</si>
  <si>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</si>
  <si>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</si>
  <si>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</si>
  <si>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</si>
  <si>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</si>
  <si>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</si>
  <si>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</si>
  <si>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</si>
  <si>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</si>
  <si>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</si>
  <si>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</si>
  <si>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</si>
  <si>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</si>
  <si>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</si>
  <si>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</si>
  <si>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</si>
  <si>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</si>
  <si>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</si>
  <si>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</si>
  <si>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</si>
  <si>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</si>
  <si>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</si>
  <si>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</si>
  <si>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</si>
  <si>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</si>
  <si>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</si>
  <si>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</si>
  <si>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</si>
  <si>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</si>
  <si>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</si>
  <si>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</si>
  <si>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</si>
  <si>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</si>
  <si>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</si>
  <si>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</si>
  <si>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</si>
  <si>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</si>
  <si>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</si>
  <si>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</si>
  <si>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</si>
  <si>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</si>
  <si>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</si>
  <si>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</si>
  <si>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</si>
  <si>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</si>
  <si>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</si>
  <si>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</si>
  <si>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</si>
  <si>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</si>
  <si>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</si>
  <si>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</si>
  <si>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</si>
  <si>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</si>
  <si>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</si>
  <si>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</si>
  <si>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</si>
  <si>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</si>
  <si>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</si>
  <si>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</si>
  <si>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</si>
  <si>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</si>
  <si>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</si>
  <si>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</si>
  <si>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</si>
  <si>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</si>
  <si>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</si>
  <si>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</si>
  <si>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</si>
  <si>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</si>
  <si>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</si>
  <si>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</si>
  <si>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</si>
  <si>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</si>
  <si>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</si>
  <si>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</si>
  <si>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</si>
  <si>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</si>
  <si>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</si>
  <si>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</si>
  <si>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</si>
  <si>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</si>
  <si>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</si>
  <si>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</si>
  <si>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</si>
  <si>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</si>
  <si>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</si>
  <si>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</si>
  <si>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</si>
  <si>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</si>
  <si>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</si>
  <si>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</si>
  <si>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</si>
  <si>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</si>
  <si>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</si>
  <si>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</si>
  <si>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</si>
  <si>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</si>
  <si>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</si>
  <si>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</si>
  <si>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</si>
  <si>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</si>
  <si>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</si>
  <si>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</si>
  <si>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</si>
  <si>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</si>
  <si>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</si>
  <si>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</si>
  <si>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</si>
  <si>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</si>
  <si>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</si>
  <si>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</si>
  <si>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</si>
  <si>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</si>
  <si>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</si>
  <si>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</si>
  <si>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</si>
  <si>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</si>
  <si>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</si>
  <si>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</si>
  <si>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</si>
  <si>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</si>
  <si>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</si>
  <si>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</si>
  <si>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</si>
  <si>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</si>
  <si>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</si>
  <si>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</si>
  <si>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</si>
  <si>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</si>
  <si>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</si>
  <si>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</si>
  <si>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</si>
  <si>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</si>
  <si>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</si>
  <si>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</si>
  <si>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</si>
  <si>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</si>
  <si>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</si>
  <si>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</si>
  <si>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</si>
  <si>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</si>
  <si>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</si>
  <si>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</si>
  <si>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</si>
  <si>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</si>
  <si>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</si>
  <si>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</si>
  <si>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</si>
  <si>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</si>
  <si>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</si>
  <si>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</si>
  <si>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</si>
  <si>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</si>
  <si>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</si>
  <si>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</si>
  <si>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</si>
  <si>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</si>
  <si>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</si>
  <si>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</si>
  <si>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</si>
  <si>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</si>
  <si>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</si>
  <si>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</si>
  <si>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</si>
  <si>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</si>
  <si>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</si>
  <si>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</si>
  <si>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</si>
  <si>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</si>
  <si>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</si>
  <si>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</si>
  <si>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</si>
  <si>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</si>
  <si>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</si>
  <si>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</si>
  <si>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</si>
  <si>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</si>
  <si>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</si>
  <si>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</si>
  <si>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</si>
  <si>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</si>
  <si>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</si>
  <si>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</si>
  <si>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</si>
  <si>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</si>
  <si>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</si>
  <si>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</si>
  <si>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</si>
  <si>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</si>
  <si>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</si>
  <si>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</si>
  <si>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</si>
  <si>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</si>
  <si>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</si>
  <si>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</si>
  <si>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</si>
  <si>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</si>
  <si>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</si>
  <si>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</si>
  <si>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</si>
  <si>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</si>
  <si>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</si>
  <si>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</si>
  <si>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</si>
  <si>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</si>
  <si>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</si>
  <si>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</si>
  <si>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</si>
  <si>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</si>
  <si>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</si>
  <si>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</si>
  <si>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</si>
  <si>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</si>
  <si>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</si>
  <si>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</si>
  <si>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</si>
  <si>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</si>
  <si>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</si>
  <si>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</si>
  <si>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</si>
  <si>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</si>
  <si>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</si>
  <si>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</si>
  <si>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</si>
  <si>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</si>
  <si>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</si>
  <si>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</si>
  <si>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</si>
  <si>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</si>
  <si>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</si>
  <si>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</si>
  <si>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</si>
  <si>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</si>
  <si>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</si>
  <si>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</si>
  <si>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</si>
  <si>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</si>
  <si>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</si>
  <si>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</si>
  <si>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</si>
  <si>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</si>
  <si>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</si>
  <si>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</si>
  <si>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</si>
  <si>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</si>
  <si>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</si>
  <si>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</si>
  <si>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</si>
  <si>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</si>
  <si>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</si>
  <si>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</si>
  <si>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</si>
  <si>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</si>
  <si>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</si>
  <si>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</si>
  <si>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</si>
  <si>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</si>
  <si>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</si>
  <si>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</si>
  <si>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</si>
  <si>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</si>
  <si>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</si>
  <si>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</si>
  <si>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</si>
  <si>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</si>
  <si>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</si>
  <si>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</si>
  <si>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</si>
  <si>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</si>
  <si>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</si>
  <si>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</si>
  <si>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</si>
  <si>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</si>
  <si>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</si>
  <si>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</si>
  <si>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</si>
  <si>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</si>
  <si>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</si>
  <si>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</si>
  <si>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</si>
  <si>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</si>
  <si>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</si>
  <si>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</si>
  <si>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</si>
  <si>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</si>
  <si>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</si>
  <si>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</si>
  <si>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</si>
  <si>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</si>
  <si>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</si>
  <si>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</si>
  <si>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</si>
  <si>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</si>
  <si>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</si>
  <si>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</si>
  <si>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</si>
  <si>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</si>
  <si>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</si>
  <si>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</si>
  <si>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</si>
  <si>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</si>
  <si>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</si>
  <si>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</si>
  <si>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</si>
  <si>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</si>
  <si>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</si>
  <si>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</si>
  <si>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</si>
  <si>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</si>
  <si>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</si>
  <si>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</si>
  <si>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</si>
  <si>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</si>
  <si>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</si>
  <si>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</si>
  <si>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</si>
  <si>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</si>
  <si>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</si>
  <si>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</si>
  <si>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</si>
  <si>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</si>
  <si>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</si>
  <si>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</si>
  <si>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</si>
  <si>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</si>
  <si>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</si>
  <si>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</si>
  <si>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</si>
  <si>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</si>
  <si>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</si>
  <si>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</si>
  <si>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</si>
  <si>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</si>
  <si>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</si>
  <si>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</si>
  <si>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</si>
  <si>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</si>
  <si>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</si>
  <si>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</si>
  <si>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</si>
  <si>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</si>
  <si>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</si>
  <si>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</si>
  <si>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</si>
  <si>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</si>
  <si>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</si>
  <si>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</si>
  <si>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</si>
  <si>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</si>
  <si>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</si>
  <si>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</si>
  <si>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</si>
  <si>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</si>
  <si>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</si>
  <si>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</si>
  <si>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</si>
  <si>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</si>
  <si>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</si>
  <si>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</si>
  <si>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</si>
  <si>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</si>
  <si>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</si>
  <si>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</si>
  <si>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</si>
  <si>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</si>
  <si>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</si>
  <si>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</si>
  <si>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</si>
  <si>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</si>
  <si>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</si>
  <si>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</si>
  <si>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</si>
  <si>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</si>
  <si>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</si>
  <si>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</si>
  <si>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</si>
  <si>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</si>
  <si>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</si>
  <si>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</si>
  <si>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</si>
  <si>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</si>
  <si>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</si>
  <si>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</si>
  <si>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</si>
  <si>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</si>
  <si>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</si>
  <si>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</si>
  <si>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</si>
  <si>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</si>
  <si>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</si>
  <si>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</si>
  <si>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</si>
  <si>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</si>
  <si>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</si>
  <si>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</si>
  <si>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</si>
  <si>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</si>
  <si>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</si>
  <si>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</si>
  <si>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</si>
  <si>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</si>
  <si>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</si>
  <si>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</si>
  <si>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</si>
  <si>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</si>
  <si>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</si>
  <si>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</si>
  <si>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</si>
  <si>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</si>
  <si>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</si>
  <si>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</si>
  <si>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</si>
  <si>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</si>
  <si>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</si>
  <si>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</si>
  <si>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</si>
  <si>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</si>
  <si>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</si>
  <si>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</si>
  <si>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</si>
  <si>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</si>
  <si>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</si>
  <si>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</si>
  <si>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</si>
  <si>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</si>
  <si>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</si>
  <si>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</si>
  <si>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</si>
  <si>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</si>
  <si>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</si>
  <si>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</si>
  <si>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</si>
  <si>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</si>
  <si>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</si>
  <si>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</si>
  <si>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</si>
  <si>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</si>
  <si>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</si>
  <si>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</si>
  <si>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</si>
  <si>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</si>
  <si>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</si>
  <si>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</si>
  <si>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</si>
  <si>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</si>
  <si>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</si>
  <si>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</si>
  <si>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</si>
  <si>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</si>
  <si>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</si>
  <si>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</si>
  <si>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</si>
  <si>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</si>
  <si>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</si>
  <si>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</si>
  <si>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</si>
  <si>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</si>
  <si>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</si>
  <si>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</si>
  <si>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</si>
  <si>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</si>
  <si>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</si>
  <si>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</si>
  <si>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</si>
  <si>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</si>
  <si>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</si>
  <si>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</si>
  <si>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</si>
  <si>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</si>
  <si>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</si>
  <si>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</si>
  <si>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</si>
  <si>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</si>
  <si>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</si>
  <si>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</si>
  <si>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</si>
  <si>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</si>
  <si>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</si>
  <si>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</si>
  <si>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</si>
  <si>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</si>
  <si>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</si>
  <si>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</si>
  <si>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</si>
  <si>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</si>
  <si>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</si>
  <si>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</si>
  <si>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</si>
  <si>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</si>
  <si>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</si>
  <si>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</si>
  <si>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</si>
  <si>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</si>
  <si>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</si>
  <si>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</si>
  <si>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</si>
  <si>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</si>
  <si>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</si>
  <si>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</si>
  <si>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</si>
  <si>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</si>
  <si>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</si>
  <si>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</si>
  <si>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</si>
  <si>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</si>
  <si>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</si>
  <si>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</si>
  <si>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</si>
  <si>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</si>
  <si>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</si>
  <si>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</si>
  <si>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</si>
  <si>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</si>
  <si>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</si>
  <si>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</si>
  <si>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</si>
  <si>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</si>
  <si>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</si>
  <si>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</si>
  <si>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</si>
  <si>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</si>
  <si>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</si>
  <si>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</si>
  <si>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</si>
  <si>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</si>
  <si>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</si>
  <si>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</si>
  <si>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</si>
  <si>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</si>
  <si>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</si>
  <si>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</si>
  <si>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</si>
  <si>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</si>
  <si>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</si>
  <si>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</si>
  <si>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</si>
  <si>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</si>
  <si>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</si>
  <si>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</si>
  <si>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</si>
  <si>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</si>
  <si>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</si>
  <si>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</si>
  <si>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</si>
  <si>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</si>
  <si>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</si>
  <si>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</si>
  <si>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</si>
  <si>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</si>
  <si>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</si>
  <si>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</si>
  <si>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</si>
  <si>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</si>
  <si>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</si>
  <si>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</si>
  <si>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</si>
  <si>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</si>
  <si>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</si>
  <si>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</si>
  <si>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</si>
  <si>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</si>
  <si>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</si>
  <si>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</si>
  <si>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</si>
  <si>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</si>
  <si>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</si>
  <si>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</si>
  <si>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</si>
  <si>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</si>
  <si>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</si>
  <si>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</si>
  <si>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</si>
  <si>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</si>
  <si>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</si>
  <si>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</si>
  <si>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</si>
  <si>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</si>
  <si>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</si>
  <si>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</si>
  <si>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</si>
  <si>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</si>
  <si>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</si>
  <si>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</si>
  <si>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</si>
  <si>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</si>
  <si>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</si>
  <si>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</si>
  <si>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</si>
  <si>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</si>
  <si>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</si>
  <si>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</si>
  <si>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</si>
  <si>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</si>
  <si>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</si>
  <si>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</si>
  <si>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</si>
  <si>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</si>
  <si>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</si>
  <si>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</si>
  <si>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</si>
  <si>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</si>
  <si>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</si>
  <si>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</si>
  <si>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</si>
  <si>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</si>
  <si>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</si>
  <si>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</si>
  <si>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</si>
  <si>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</si>
  <si>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</si>
  <si>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</si>
  <si>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</si>
  <si>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</si>
  <si>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</si>
  <si>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</si>
  <si>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</si>
  <si>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</si>
  <si>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</si>
  <si>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</si>
  <si>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</si>
  <si>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</si>
  <si>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</si>
  <si>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</si>
  <si>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</si>
  <si>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</si>
  <si>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</si>
  <si>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</si>
  <si>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</si>
  <si>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</si>
  <si>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</si>
  <si>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</si>
  <si>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</si>
  <si>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</si>
  <si>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</si>
  <si>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</si>
  <si>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</si>
  <si>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</si>
  <si>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</si>
  <si>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</si>
  <si>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</si>
  <si>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</si>
  <si>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</si>
  <si>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</si>
  <si>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</si>
  <si>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</si>
  <si>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</si>
  <si>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</si>
  <si>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</si>
  <si>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</si>
  <si>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</si>
  <si>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</si>
  <si>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</si>
  <si>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</si>
  <si>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</si>
  <si>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</si>
  <si>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</si>
  <si>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</si>
  <si>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</si>
  <si>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</si>
  <si>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</si>
  <si>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</si>
  <si>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</si>
  <si>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</si>
  <si>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</si>
  <si>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</si>
  <si>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</si>
  <si>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</si>
  <si>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</si>
  <si>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</si>
  <si>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</si>
  <si>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</si>
  <si>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</si>
  <si>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</si>
  <si>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</si>
  <si>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</si>
  <si>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</si>
  <si>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</si>
  <si>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</si>
  <si>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</si>
  <si>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</si>
  <si>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</si>
  <si>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</si>
  <si>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</si>
  <si>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</si>
  <si>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</si>
  <si>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</si>
  <si>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</si>
  <si>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</si>
  <si>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</si>
  <si>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</si>
  <si>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</si>
  <si>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</si>
  <si>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</si>
  <si>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</si>
  <si>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</si>
  <si>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</si>
  <si>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</si>
  <si>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</si>
  <si>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</si>
  <si>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</si>
  <si>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</si>
  <si>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</si>
  <si>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</si>
  <si>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</si>
  <si>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</si>
  <si>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</si>
  <si>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</si>
  <si>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</si>
  <si>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</si>
  <si>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</si>
  <si>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</si>
  <si>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</si>
  <si>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</si>
  <si>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</si>
  <si>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</si>
  <si>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</si>
  <si>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</si>
  <si>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</si>
  <si>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</si>
  <si>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</si>
  <si>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</si>
  <si>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</si>
  <si>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</si>
  <si>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</si>
  <si>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</si>
  <si>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</si>
  <si>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</si>
  <si>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</si>
  <si>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</si>
  <si>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</si>
  <si>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</si>
  <si>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</si>
  <si>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</si>
  <si>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</si>
  <si>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</si>
  <si>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</si>
  <si>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</si>
  <si>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</si>
  <si>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</si>
  <si>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</si>
  <si>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</si>
  <si>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</si>
  <si>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</si>
  <si>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</si>
  <si>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</si>
  <si>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</si>
  <si>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</si>
  <si>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</si>
  <si>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</si>
  <si>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</si>
  <si>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</si>
  <si>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</si>
  <si>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</si>
  <si>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</si>
  <si>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</si>
  <si>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</si>
  <si>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</si>
  <si>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</si>
  <si>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</si>
  <si>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</si>
  <si>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</si>
  <si>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</si>
  <si>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</si>
  <si>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</si>
  <si>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</si>
  <si>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</si>
  <si>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</si>
  <si>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</si>
  <si>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</si>
  <si>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</si>
  <si>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</si>
  <si>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</si>
  <si>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</si>
  <si>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</si>
  <si>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</si>
  <si>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</si>
  <si>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</si>
  <si>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</si>
  <si>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</si>
  <si>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</si>
  <si>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</si>
  <si>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</si>
  <si>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</si>
  <si>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</si>
  <si>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</si>
  <si>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</si>
  <si>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</si>
  <si>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</si>
  <si>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</si>
  <si>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</si>
  <si>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</si>
  <si>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</si>
  <si>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</si>
  <si>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</si>
  <si>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</si>
  <si>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</si>
  <si>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</si>
  <si>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</si>
  <si>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</si>
  <si>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</si>
  <si>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</si>
  <si>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</si>
  <si>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</si>
  <si>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</si>
  <si>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</si>
  <si>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</si>
  <si>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</si>
  <si>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</si>
  <si>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</si>
  <si>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</si>
  <si>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</si>
  <si>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</si>
  <si>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</si>
  <si>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</si>
  <si>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</si>
  <si>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</si>
  <si>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</si>
  <si>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</si>
  <si>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</si>
  <si>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</si>
  <si>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</si>
  <si>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</si>
  <si>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</si>
  <si>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</si>
  <si>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</si>
  <si>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</si>
  <si>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</si>
  <si>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</si>
  <si>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</si>
  <si>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</si>
  <si>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</si>
  <si>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</si>
  <si>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</si>
  <si>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</si>
  <si>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</si>
  <si>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</si>
  <si>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</si>
  <si>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</si>
  <si>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</si>
  <si>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</si>
  <si>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</si>
  <si>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</si>
  <si>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</si>
  <si>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</si>
  <si>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</si>
  <si>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</si>
  <si>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</si>
  <si>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</si>
  <si>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</si>
  <si>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</si>
  <si>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</si>
  <si>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</si>
  <si>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</si>
  <si>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</si>
  <si>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</si>
  <si>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</si>
  <si>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</si>
  <si>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</si>
  <si>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</si>
  <si>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</si>
  <si>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</si>
  <si>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</si>
  <si>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</si>
  <si>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</si>
  <si>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</si>
  <si>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</si>
  <si>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</si>
  <si>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</si>
  <si>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</si>
  <si>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</si>
  <si>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</si>
  <si>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</si>
  <si>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</si>
  <si>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</si>
  <si>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</si>
  <si>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</si>
  <si>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</si>
  <si>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</si>
  <si>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</si>
  <si>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</si>
  <si>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</si>
  <si>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</si>
  <si>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</si>
  <si>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</si>
  <si>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</si>
  <si>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</si>
  <si>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</si>
  <si>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</si>
  <si>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</si>
  <si>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</si>
  <si>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</si>
  <si>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</si>
  <si>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</si>
  <si>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</si>
  <si>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</si>
  <si>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</si>
  <si>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</si>
  <si>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</si>
  <si>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</si>
  <si>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</si>
  <si>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</si>
  <si>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</si>
  <si>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</si>
  <si>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</si>
  <si>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</si>
  <si>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</si>
  <si>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</si>
  <si>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</si>
  <si>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</si>
  <si>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</si>
  <si>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</si>
  <si>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</si>
  <si>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</si>
  <si>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</si>
  <si>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</si>
  <si>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</si>
  <si>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</si>
  <si>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</si>
  <si>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</si>
  <si>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</si>
  <si>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</si>
  <si>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</si>
  <si>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</si>
  <si>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</si>
  <si>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</si>
  <si>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</si>
  <si>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</si>
  <si>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</si>
  <si>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</si>
  <si>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</si>
  <si>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</si>
  <si>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</si>
  <si>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</si>
  <si>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</si>
  <si>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</si>
  <si>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</si>
  <si>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</si>
  <si>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</si>
  <si>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</si>
  <si>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</si>
  <si>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</si>
  <si>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</si>
  <si>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</si>
  <si>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</si>
  <si>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</si>
  <si>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</si>
  <si>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</si>
  <si>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</si>
  <si>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</si>
  <si>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</si>
  <si>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</si>
  <si>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</si>
  <si>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</si>
  <si>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</si>
  <si>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</si>
  <si>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</si>
  <si>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</si>
  <si>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</si>
  <si>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</si>
  <si>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</si>
  <si>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</si>
  <si>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</si>
  <si>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</si>
  <si>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</si>
  <si>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</si>
  <si>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</si>
  <si>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</si>
  <si>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</si>
  <si>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</si>
  <si>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</si>
  <si>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</si>
  <si>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</si>
  <si>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</si>
  <si>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</si>
  <si>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</si>
  <si>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</si>
  <si>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</si>
  <si>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</si>
  <si>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</si>
  <si>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</si>
  <si>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</si>
  <si>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</si>
  <si>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</si>
  <si>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</si>
  <si>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</si>
  <si>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</si>
  <si>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</si>
  <si>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</si>
  <si>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</si>
  <si>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</si>
  <si>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</si>
  <si>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</si>
  <si>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</si>
  <si>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</si>
  <si>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</si>
  <si>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</si>
  <si>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</si>
  <si>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</si>
  <si>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</si>
  <si>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</si>
  <si>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</si>
  <si>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</si>
  <si>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</si>
  <si>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</si>
  <si>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</si>
  <si>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</si>
  <si>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</si>
  <si>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</si>
  <si>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</si>
  <si>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</si>
  <si>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</si>
  <si>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</si>
  <si>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</si>
  <si>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</si>
  <si>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</si>
  <si>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</si>
  <si>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</si>
  <si>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</si>
  <si>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</si>
  <si>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</si>
  <si>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</si>
  <si>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</si>
  <si>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</si>
  <si>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</si>
  <si>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</si>
  <si>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</si>
  <si>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</si>
  <si>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</si>
  <si>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</si>
  <si>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</si>
  <si>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</si>
  <si>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</si>
  <si>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</si>
  <si>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</si>
  <si>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</si>
  <si>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</si>
  <si>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</si>
  <si>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</si>
  <si>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</si>
  <si>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</si>
  <si>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</si>
  <si>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</si>
  <si>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</si>
  <si>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</si>
  <si>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</si>
  <si>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</si>
  <si>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</si>
  <si>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</si>
  <si>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</si>
  <si>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</si>
  <si>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</si>
  <si>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</si>
  <si>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</si>
  <si>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</si>
  <si>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</si>
  <si>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</si>
  <si>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</si>
  <si>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</si>
  <si>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</si>
  <si>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</si>
  <si>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</si>
  <si>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</si>
  <si>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</si>
  <si>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</si>
  <si>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</si>
  <si>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</si>
  <si>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</si>
  <si>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</si>
  <si>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</si>
  <si>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</si>
  <si>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</si>
  <si>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</si>
  <si>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</si>
  <si>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</si>
  <si>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</si>
  <si>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</si>
  <si>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</si>
  <si>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</si>
  <si>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</si>
  <si>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</si>
  <si>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</si>
  <si>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</si>
  <si>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</si>
  <si>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</si>
  <si>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</si>
  <si>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</si>
  <si>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</si>
  <si>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</si>
  <si>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</si>
  <si>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</si>
  <si>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</si>
  <si>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</si>
  <si>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</si>
  <si>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</si>
  <si>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</si>
  <si>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</si>
  <si>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</si>
  <si>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</si>
  <si>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</si>
  <si>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</si>
  <si>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</si>
  <si>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</si>
  <si>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</si>
  <si>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</si>
  <si>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</si>
  <si>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</si>
  <si>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</si>
  <si>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</si>
  <si>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</si>
  <si>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</si>
  <si>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</si>
  <si>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</si>
  <si>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</si>
  <si>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</si>
  <si>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</si>
  <si>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</si>
  <si>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</si>
  <si>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</si>
  <si>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</si>
  <si>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</si>
  <si>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</si>
  <si>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</si>
  <si>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</si>
  <si>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</si>
  <si>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</si>
  <si>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</si>
  <si>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</si>
  <si>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</si>
  <si>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</si>
  <si>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</si>
  <si>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</si>
  <si>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</si>
  <si>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</si>
  <si>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</si>
  <si>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</si>
  <si>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</si>
  <si>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</si>
  <si>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</si>
  <si>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</si>
  <si>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</si>
  <si>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</si>
  <si>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</si>
  <si>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</si>
  <si>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</si>
  <si>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</si>
  <si>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</si>
  <si>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</si>
  <si>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</si>
  <si>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</si>
  <si>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</si>
  <si>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</si>
  <si>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</si>
  <si>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</si>
  <si>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</si>
  <si>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</si>
  <si>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</si>
  <si>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</si>
  <si>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</si>
  <si>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</si>
  <si>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</si>
  <si>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</si>
  <si>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</si>
  <si>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</si>
  <si>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</si>
  <si>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</si>
  <si>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</si>
  <si>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</si>
  <si>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</si>
  <si>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</si>
  <si>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</si>
  <si>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</si>
  <si>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</si>
  <si>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</si>
  <si>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</si>
  <si>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</si>
  <si>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</si>
  <si>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</si>
  <si>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</si>
  <si>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</si>
  <si>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</si>
  <si>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</si>
  <si>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</si>
  <si>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</si>
  <si>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</si>
  <si>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</si>
  <si>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</si>
  <si>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</si>
  <si>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</si>
  <si>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</si>
  <si>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</si>
  <si>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</si>
  <si>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</si>
  <si>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</si>
  <si>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</si>
  <si>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</si>
  <si>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</si>
  <si>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</si>
  <si>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</si>
  <si>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</si>
  <si>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</si>
  <si>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</si>
  <si>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</si>
  <si>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</si>
  <si>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</si>
  <si>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</si>
  <si>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</si>
  <si>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</si>
  <si>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</si>
  <si>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</si>
  <si>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</si>
  <si>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</si>
  <si>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</si>
  <si>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</si>
  <si>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</si>
  <si>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</si>
  <si>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</si>
  <si>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</si>
  <si>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</si>
  <si>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</si>
  <si>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</si>
  <si>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</si>
  <si>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</si>
  <si>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</si>
  <si>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</si>
  <si>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</si>
  <si>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</si>
  <si>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</si>
  <si>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</si>
  <si>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</si>
  <si>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</si>
  <si>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</si>
  <si>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</si>
  <si>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</si>
  <si>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</si>
  <si>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</si>
  <si>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</si>
  <si>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</si>
  <si>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</si>
  <si>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</si>
  <si>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</si>
  <si>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</si>
  <si>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</si>
  <si>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</si>
  <si>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</si>
  <si>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</si>
  <si>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</si>
  <si>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</si>
  <si>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</si>
  <si>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</si>
  <si>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</si>
  <si>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</si>
  <si>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</si>
  <si>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</si>
  <si>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</si>
  <si>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</si>
  <si>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</si>
  <si>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</si>
  <si>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</si>
  <si>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</si>
  <si>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</si>
  <si>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</si>
  <si>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</si>
  <si>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</si>
  <si>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</si>
  <si>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</si>
  <si>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</si>
  <si>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</si>
  <si>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</si>
  <si>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</si>
  <si>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</si>
  <si>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</si>
  <si>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</si>
  <si>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</si>
  <si>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</si>
  <si>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</si>
  <si>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</si>
  <si>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</si>
  <si>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</si>
  <si>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</si>
  <si>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</si>
  <si>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</si>
  <si>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</si>
  <si>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</si>
  <si>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</si>
  <si>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</si>
  <si>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</si>
  <si>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</si>
  <si>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</si>
  <si>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</si>
  <si>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</si>
  <si>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</si>
  <si>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</si>
  <si>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</si>
  <si>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</si>
  <si>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</si>
  <si>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</si>
  <si>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</si>
  <si>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</si>
  <si>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</si>
  <si>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</si>
  <si>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</si>
  <si>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</si>
  <si>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</si>
  <si>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</si>
  <si>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</si>
  <si>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</si>
  <si>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</si>
  <si>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</si>
  <si>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</si>
  <si>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</si>
  <si>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</si>
  <si>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</si>
  <si>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</si>
  <si>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</si>
  <si>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</si>
  <si>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</si>
  <si>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</si>
  <si>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</si>
  <si>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</si>
  <si>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</si>
  <si>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</si>
  <si>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</si>
  <si>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</si>
  <si>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</si>
  <si>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</si>
  <si>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</si>
  <si>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</si>
  <si>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</si>
  <si>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</si>
  <si>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</si>
  <si>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</si>
  <si>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</si>
  <si>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</si>
  <si>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</si>
  <si>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</si>
  <si>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</si>
  <si>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</si>
  <si>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</si>
  <si>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</si>
  <si>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</si>
  <si>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</si>
  <si>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</si>
  <si>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</si>
  <si>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</si>
  <si>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</si>
  <si>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</si>
  <si>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</si>
  <si>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</si>
  <si>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</si>
  <si>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</si>
  <si>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</si>
  <si>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</si>
  <si>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</si>
  <si>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</si>
  <si>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</si>
  <si>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</si>
  <si>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</si>
  <si>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</si>
  <si>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</si>
  <si>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</si>
  <si>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</si>
  <si>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</si>
  <si>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</si>
  <si>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</si>
  <si>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</si>
  <si>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</si>
  <si>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</si>
  <si>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</si>
  <si>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</si>
  <si>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</si>
  <si>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</si>
  <si>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</si>
  <si>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</si>
  <si>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</si>
  <si>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</si>
  <si>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</si>
  <si>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</si>
  <si>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</si>
  <si>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</si>
  <si>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</si>
  <si>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</si>
  <si>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</si>
  <si>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</si>
  <si>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</si>
  <si>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</si>
  <si>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</si>
  <si>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</si>
  <si>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</si>
  <si>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</si>
  <si>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</si>
  <si>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</si>
  <si>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</si>
  <si>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</si>
  <si>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</si>
  <si>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</si>
  <si>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</si>
  <si>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</si>
  <si>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</si>
  <si>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</si>
  <si>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</si>
  <si>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</si>
  <si>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</si>
  <si>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</si>
  <si>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</si>
  <si>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</si>
  <si>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</si>
  <si>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</si>
  <si>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</si>
  <si>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</si>
  <si>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</si>
  <si>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</si>
  <si>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</si>
  <si>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</si>
  <si>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</si>
  <si>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</si>
  <si>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</si>
  <si>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</si>
  <si>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</si>
  <si>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</si>
  <si>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</si>
  <si>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</si>
  <si>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</si>
  <si>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</si>
  <si>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</si>
  <si>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</si>
  <si>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</si>
  <si>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</si>
  <si>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</si>
  <si>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</si>
  <si>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</si>
  <si>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</si>
  <si>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</si>
  <si>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</si>
  <si>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</si>
  <si>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</si>
  <si>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</si>
  <si>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</si>
  <si>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</si>
  <si>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</si>
  <si>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</si>
  <si>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</si>
  <si>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</si>
  <si>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</si>
  <si>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</si>
  <si>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</si>
  <si>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</si>
  <si>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</si>
  <si>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</si>
  <si>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</si>
  <si>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</si>
  <si>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</si>
  <si>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</si>
  <si>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</si>
  <si>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</si>
  <si>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</si>
  <si>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</si>
  <si>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</si>
  <si>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</si>
  <si>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</si>
  <si>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</si>
  <si>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</si>
  <si>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</si>
  <si>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</si>
  <si>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</si>
  <si>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</si>
  <si>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</si>
  <si>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</si>
  <si>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</si>
  <si>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</si>
  <si>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</si>
  <si>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</si>
  <si>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</si>
  <si>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</si>
  <si>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</si>
  <si>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</si>
  <si>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</si>
  <si>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</si>
  <si>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</si>
  <si>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</si>
  <si>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</si>
  <si>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</si>
  <si>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</si>
  <si>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</si>
  <si>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</si>
  <si>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</si>
  <si>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</si>
  <si>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</si>
  <si>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</si>
  <si>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</si>
  <si>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</si>
  <si>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</si>
  <si>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</si>
  <si>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</si>
  <si>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</si>
  <si>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</si>
  <si>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</si>
  <si>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</si>
  <si>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</si>
  <si>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</si>
  <si>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</si>
  <si>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</si>
  <si>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</si>
  <si>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</si>
  <si>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</si>
  <si>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</si>
  <si>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</si>
  <si>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</si>
  <si>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</si>
  <si>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</si>
  <si>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</si>
  <si>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</si>
  <si>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</si>
  <si>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</si>
  <si>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</si>
  <si>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</si>
  <si>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</si>
  <si>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</si>
  <si>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</si>
  <si>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</si>
  <si>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</si>
  <si>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</si>
  <si>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</si>
  <si>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</si>
  <si>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</si>
  <si>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</si>
  <si>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</si>
  <si>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</si>
  <si>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</si>
  <si>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</si>
  <si>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</si>
  <si>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</si>
  <si>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</si>
  <si>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</si>
  <si>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</si>
  <si>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</si>
  <si>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</si>
  <si>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</si>
  <si>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</si>
  <si>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</si>
  <si>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</si>
  <si>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</si>
  <si>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</si>
  <si>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</si>
  <si>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</si>
  <si>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</si>
  <si>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</si>
  <si>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</si>
  <si>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</si>
  <si>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</si>
  <si>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</si>
  <si>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</si>
  <si>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</si>
  <si>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</si>
  <si>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</si>
  <si>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</si>
  <si>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</si>
  <si>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</si>
  <si>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</si>
  <si>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</si>
  <si>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</si>
  <si>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</si>
  <si>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</si>
  <si>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</si>
  <si>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</si>
  <si>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</si>
  <si>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</si>
  <si>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</si>
  <si>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</si>
  <si>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</si>
  <si>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</si>
  <si>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</si>
  <si>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</si>
  <si>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</si>
  <si>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</si>
  <si>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</si>
  <si>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</si>
  <si>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</si>
  <si>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</si>
  <si>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</si>
  <si>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</si>
  <si>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</si>
  <si>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</si>
  <si>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</si>
  <si>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</si>
  <si>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</si>
  <si>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</si>
  <si>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</si>
  <si>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</si>
  <si>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</si>
  <si>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</si>
  <si>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</si>
  <si>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</si>
  <si>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</si>
  <si>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</si>
  <si>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</si>
  <si>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</si>
  <si>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</si>
  <si>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</si>
  <si>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</si>
  <si>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</si>
  <si>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</si>
  <si>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</si>
  <si>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</si>
  <si>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</si>
  <si>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</si>
  <si>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</si>
  <si>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</si>
  <si>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</si>
  <si>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</si>
  <si>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</si>
  <si>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</si>
  <si>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</si>
  <si>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</si>
  <si>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</si>
  <si>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</si>
  <si>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</si>
  <si>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</si>
  <si>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</si>
  <si>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</si>
  <si>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</si>
  <si>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</si>
  <si>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</si>
  <si>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</si>
  <si>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</si>
  <si>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</si>
  <si>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</si>
  <si>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</si>
  <si>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</si>
  <si>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</si>
  <si>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</si>
  <si>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</si>
  <si>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</si>
  <si>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</si>
  <si>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</si>
  <si>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</si>
  <si>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</si>
  <si>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</si>
  <si>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</si>
  <si>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</si>
  <si>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</si>
  <si>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</si>
  <si>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</si>
  <si>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</si>
  <si>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</si>
  <si>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</si>
  <si>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</si>
  <si>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</si>
  <si>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</si>
  <si>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</si>
  <si>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</si>
  <si>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</si>
  <si>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</si>
  <si>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</si>
  <si>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</si>
  <si>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</si>
  <si>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</si>
  <si>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</si>
  <si>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</si>
  <si>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</si>
  <si>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</si>
  <si>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</si>
  <si>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</si>
  <si>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</si>
  <si>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</si>
  <si>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</si>
  <si>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</si>
  <si>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</si>
  <si>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</si>
  <si>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</si>
  <si>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</si>
  <si>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</si>
  <si>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</si>
  <si>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</si>
  <si>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</si>
  <si>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</si>
  <si>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</si>
  <si>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</si>
  <si>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</si>
  <si>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</si>
  <si>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</si>
  <si>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</si>
  <si>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</si>
  <si>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</si>
  <si>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</si>
  <si>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</si>
  <si>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</si>
  <si>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</si>
  <si>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</si>
  <si>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</si>
  <si>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</si>
  <si>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</si>
  <si>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</si>
  <si>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</si>
  <si>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</si>
  <si>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</si>
  <si>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</si>
  <si>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</si>
  <si>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</si>
  <si>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</si>
  <si>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</si>
  <si>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</si>
  <si>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</si>
  <si>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</si>
  <si>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</si>
  <si>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</si>
  <si>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</si>
  <si>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</si>
  <si>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</si>
  <si>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</si>
  <si>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</si>
  <si>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</si>
  <si>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</si>
  <si>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</si>
  <si>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</si>
  <si>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</si>
  <si>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</si>
  <si>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</si>
  <si>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</si>
  <si>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</si>
  <si>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</si>
  <si>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</si>
  <si>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</si>
  <si>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</si>
  <si>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</si>
  <si>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</si>
  <si>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</si>
  <si>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</si>
  <si>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</si>
  <si>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</si>
  <si>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</si>
  <si>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</si>
  <si>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</si>
  <si>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</si>
  <si>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</si>
  <si>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</si>
  <si>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</si>
  <si>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</si>
  <si>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</si>
  <si>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</si>
  <si>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</si>
  <si>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</si>
  <si>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</si>
  <si>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</si>
  <si>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</si>
  <si>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</si>
  <si>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</si>
  <si>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</si>
  <si>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</si>
  <si>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</si>
  <si>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</si>
  <si>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</si>
  <si>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</si>
  <si>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</si>
  <si>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</si>
  <si>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</si>
  <si>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</si>
  <si>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</si>
  <si>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</si>
  <si>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</si>
  <si>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</si>
  <si>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</si>
  <si>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</si>
  <si>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</si>
  <si>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</si>
  <si>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</si>
  <si>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</si>
  <si>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</si>
  <si>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</si>
  <si>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</si>
  <si>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</si>
  <si>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</si>
  <si>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</si>
  <si>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</si>
  <si>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</si>
  <si>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</si>
  <si>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</si>
  <si>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</si>
  <si>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</si>
  <si>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</si>
  <si>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</si>
  <si>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</si>
  <si>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</si>
  <si>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</si>
  <si>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</si>
  <si>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</si>
  <si>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</si>
  <si>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</si>
  <si>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</si>
  <si>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</si>
  <si>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</si>
  <si>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</si>
  <si>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</si>
  <si>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</si>
  <si>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</si>
  <si>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</si>
  <si>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</si>
  <si>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</si>
  <si>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</si>
  <si>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</si>
  <si>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</si>
  <si>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</si>
  <si>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</si>
  <si>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</si>
  <si>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</si>
  <si>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</si>
  <si>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</si>
  <si>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</si>
  <si>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</si>
  <si>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</si>
  <si>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</si>
  <si>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</si>
  <si>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</si>
  <si>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</si>
  <si>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</si>
  <si>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</si>
  <si>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</si>
  <si>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</si>
  <si>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</si>
  <si>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</si>
  <si>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</si>
  <si>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</si>
  <si>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</si>
  <si>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</si>
  <si>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</si>
  <si>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</si>
  <si>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</si>
  <si>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</si>
  <si>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</si>
  <si>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</si>
  <si>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</si>
  <si>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</si>
  <si>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</si>
  <si>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</si>
  <si>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</si>
  <si>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</si>
  <si>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</si>
  <si>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</si>
  <si>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</si>
  <si>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</si>
  <si>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</si>
  <si>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</si>
  <si>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</si>
  <si>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</si>
  <si>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</si>
  <si>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</si>
  <si>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</si>
  <si>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</si>
  <si>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</si>
  <si>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</si>
  <si>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</si>
  <si>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</si>
  <si>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</si>
  <si>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</si>
  <si>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</si>
  <si>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</si>
  <si>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</si>
  <si>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</si>
  <si>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</si>
  <si>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</si>
  <si>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</si>
  <si>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</si>
  <si>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</si>
  <si>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</si>
  <si>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</si>
  <si>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</si>
  <si>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</si>
  <si>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</si>
  <si>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</si>
  <si>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</si>
  <si>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</si>
  <si>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</si>
  <si>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</si>
  <si>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</si>
  <si>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</si>
  <si>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</si>
  <si>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</si>
  <si>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</si>
  <si>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</si>
  <si>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</si>
  <si>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</si>
  <si>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</si>
  <si>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</si>
  <si>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</si>
  <si>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</si>
  <si>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</si>
  <si>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</si>
  <si>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</si>
  <si>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</si>
  <si>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</si>
  <si>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</si>
  <si>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</si>
  <si>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</si>
  <si>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</si>
  <si>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</si>
  <si>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</si>
  <si>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</si>
  <si>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</si>
  <si>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</si>
  <si>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</si>
  <si>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</si>
  <si>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</si>
  <si>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</si>
  <si>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</si>
  <si>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</si>
  <si>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</si>
  <si>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</si>
  <si>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</si>
  <si>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</si>
  <si>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</si>
  <si>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</si>
  <si>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</si>
  <si>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</si>
  <si>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</si>
  <si>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</si>
  <si>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</si>
  <si>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</si>
  <si>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</si>
  <si>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</si>
  <si>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</si>
  <si>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</si>
  <si>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</si>
  <si>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</si>
  <si>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</si>
  <si>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</si>
  <si>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</si>
  <si>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</si>
  <si>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</si>
  <si>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</si>
  <si>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</si>
  <si>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</si>
  <si>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</si>
  <si>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</si>
  <si>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</si>
  <si>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</si>
  <si>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</si>
  <si>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</si>
  <si>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</si>
  <si>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</si>
  <si>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</si>
  <si>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</si>
  <si>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</si>
  <si>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</si>
  <si>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</si>
  <si>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</si>
  <si>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</si>
  <si>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</si>
  <si>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</si>
  <si>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</si>
  <si>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</si>
  <si>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</si>
  <si>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</si>
  <si>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</si>
  <si>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</si>
  <si>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</si>
  <si>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</si>
  <si>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</si>
  <si>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</si>
  <si>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</si>
  <si>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</si>
  <si>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</si>
  <si>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</si>
  <si>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</si>
  <si>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</si>
  <si>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</si>
  <si>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</si>
  <si>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</si>
  <si>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</si>
  <si>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</si>
  <si>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</si>
  <si>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</si>
  <si>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</si>
  <si>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</si>
  <si>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</si>
  <si>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</si>
  <si>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</si>
  <si>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</si>
  <si>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</si>
  <si>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</si>
  <si>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</si>
  <si>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</si>
  <si>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</si>
  <si>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</si>
  <si>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</si>
  <si>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</si>
  <si>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</si>
  <si>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</si>
  <si>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</si>
  <si>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</si>
  <si>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</si>
  <si>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</si>
  <si>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</si>
  <si>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</si>
  <si>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</si>
  <si>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</si>
  <si>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</si>
  <si>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</si>
  <si>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</si>
  <si>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</si>
  <si>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</si>
  <si>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</si>
  <si>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</si>
  <si>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</si>
  <si>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</si>
  <si>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</si>
  <si>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</si>
  <si>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</si>
  <si>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</si>
  <si>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</si>
  <si>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</si>
  <si>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</si>
  <si>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</si>
  <si>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</si>
  <si>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</si>
  <si>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</si>
  <si>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</si>
  <si>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</si>
  <si>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</si>
  <si>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</si>
  <si>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</si>
  <si>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</si>
  <si>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</si>
  <si>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</si>
  <si>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</si>
  <si>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</si>
  <si>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</si>
  <si>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</si>
  <si>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</si>
  <si>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</si>
  <si>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</si>
  <si>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</si>
  <si>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</si>
  <si>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</si>
  <si>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</si>
  <si>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</si>
  <si>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</si>
  <si>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</si>
  <si>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</si>
  <si>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</si>
  <si>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</si>
  <si>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</si>
  <si>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</si>
  <si>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</si>
  <si>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</si>
  <si>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</si>
  <si>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</si>
  <si>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</si>
  <si>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</si>
  <si>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</si>
  <si>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</si>
  <si>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</si>
  <si>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</si>
  <si>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</si>
  <si>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</si>
  <si>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</si>
  <si>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</si>
  <si>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</si>
  <si>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</si>
  <si>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</si>
  <si>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</si>
  <si>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</si>
  <si>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</si>
  <si>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</si>
  <si>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</si>
  <si>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</si>
  <si>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</si>
  <si>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</si>
  <si>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</si>
  <si>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</si>
  <si>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</si>
  <si>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</si>
  <si>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</si>
  <si>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</si>
  <si>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</si>
  <si>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</si>
  <si>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</si>
  <si>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</si>
  <si>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</si>
  <si>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</si>
  <si>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</si>
  <si>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</si>
  <si>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</si>
  <si>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</si>
  <si>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</si>
  <si>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</si>
  <si>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</si>
  <si>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</si>
  <si>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</si>
  <si>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</si>
  <si>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</si>
  <si>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</si>
  <si>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</si>
  <si>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</si>
  <si>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</si>
  <si>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</si>
  <si>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</si>
  <si>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</si>
  <si>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</si>
  <si>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</si>
  <si>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</si>
  <si>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</si>
  <si>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</si>
  <si>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</si>
  <si>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</si>
  <si>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</si>
  <si>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</si>
  <si>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</si>
  <si>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</si>
  <si>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</si>
  <si>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</si>
  <si>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</si>
  <si>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</si>
  <si>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</si>
  <si>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</si>
  <si>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</si>
  <si>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</si>
  <si>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</si>
  <si>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</si>
  <si>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</si>
  <si>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</si>
  <si>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</si>
  <si>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</si>
  <si>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</si>
  <si>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</si>
  <si>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</si>
  <si>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</si>
  <si>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</si>
  <si>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</si>
  <si>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</si>
  <si>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</si>
  <si>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</si>
  <si>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</si>
  <si>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</si>
  <si>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</si>
  <si>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</si>
  <si>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</si>
  <si>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</si>
  <si>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</si>
  <si>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</si>
  <si>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</si>
  <si>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</si>
  <si>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</si>
  <si>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</si>
  <si>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</si>
  <si>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</si>
  <si>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</si>
  <si>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</si>
  <si>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</si>
  <si>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</si>
  <si>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</si>
  <si>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</si>
  <si>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</si>
  <si>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</si>
  <si>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</si>
  <si>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</si>
  <si>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</si>
  <si>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</si>
  <si>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</si>
  <si>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</si>
  <si>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</si>
  <si>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</si>
  <si>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</si>
  <si>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</si>
  <si>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</si>
  <si>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</si>
  <si>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</si>
  <si>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</si>
  <si>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</si>
  <si>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</si>
  <si>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</si>
  <si>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</si>
  <si>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</si>
  <si>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</si>
  <si>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</si>
  <si>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2021-44-44001402020</t>
  </si>
  <si>
    <t>INSTITUTO COLOMBIANO DE BIENESTAR FAMILIAR</t>
  </si>
  <si>
    <t>O73</t>
  </si>
  <si>
    <t>O93</t>
  </si>
  <si>
    <t>Prestar el servicio de educación inicial en el marco de la atencion integral a mujeres gestantes, niñas y niños menores de 5 años o hasta su ingreso al grado de transicion con estrategias y acciones pertinentes, oportunas y de calidad desde la nterculturalidad respondiendo a las caracteristicas propias de los territorios y comunidades, de conformidad con los manuales operativos de las modalidades y de las directrices establecidas por el ICBF, armonia con la politica de estado para el desarrollo integral de la primera infancia de cero a siempre en los servicios de la modalidad propia e intercultural</t>
  </si>
  <si>
    <t>Prestar el servicio de educación inicial en el marco de la atencion intgral a mujeres gestantes, niñas y niños menores de 5 años o hasta su ingreso al grado de transicion con estrategias y acciones pertinentes, oportunas y de calidad desde la interculturalidad respondiendo a las caracteristicas propias de los territorios y comunidades, de conformidad con los manuales operativos de las modalidades y de las directrices establecidas por el ICBF, armonia con la politica de estado para el desarrollo integral de la primera infancia de cero a siempre en los servicios de la modalidad propia e intercultural</t>
  </si>
  <si>
    <t>Prestar servicio de educación inicial, cuidado y nutrición a mujeres gestantes, niñas, niños y menores de 6 meses lactantes, niños y niñas en primera infancia en el marco de la atención integral con pertinencia y calidad, a través de la modalidad propia e intercultural, que permita promover la garantía de derechos, la participación y desarrollo integral de la primera infancia en comunidades étnicas  y rurales respondiendo a las  características de su territorio, de conformidad con el manual operativo y las directrices establecidas por el ICBF, en el marco de la política de estado para el desarrollo integral de la primera infancia de “Cero a siempre”.</t>
  </si>
  <si>
    <t>Prestar el servicio de atención educación inicial y cuidado de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</si>
  <si>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de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</si>
  <si>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servicio de educación inicial y cuidado de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de cero a siempre.</t>
  </si>
  <si>
    <t>Atender a niños menores de 5 años, o hasta su ingreso al grado de transición, y a mujeres gestantes y en y en periodo de lactancia en los servicios de educación inicial y cuidado, con el fin de promover el desarrollo integral de la primera infancia con calidad, de conformidad con los lineamientos, las directrices y parámetros establecidos por el ICBF</t>
  </si>
  <si>
    <t>Atender integralmente a la primera infancia a 1250 niños y niñas menores de cinc años en el m arco de la estrategia de cero a siempre de conformidad con las directrices, lineamientos y estándares establecidos por ICBF, así como regular las relaciones de las partes derivadas de la entrega de aportes del ICBF al contratista, para que este asuma bajo exclusiva responsabilidad dicha atención.</t>
  </si>
  <si>
    <t xml:space="preserve">Atender a la primera infancia en el marco de la estrategia "De cero a siempre", de conformidad con las directrices, lineamientos y parametros de la entrega de aportes del ICBF a el CONTRATISTA, para que este asuma con su personal y bajo su exclusiva responsabilidad dicha atencion. </t>
  </si>
  <si>
    <t>Brindar atencion integral a la primera infancia en el marco de la Estrategia de "Cero a siempre" en el Departamento de la Guajira</t>
  </si>
  <si>
    <t>236</t>
  </si>
  <si>
    <t>130</t>
  </si>
  <si>
    <t>140</t>
  </si>
  <si>
    <t>ROSIDIS BARLIZA RIVEIRA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</si>
  <si>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</si>
  <si>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CARRERA 5 # 12-50</t>
  </si>
  <si>
    <t>7280215-3008388954</t>
  </si>
  <si>
    <t>asociacionajiwa@hotmail.com</t>
  </si>
  <si>
    <t>CALLE 14 A #19-46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</si>
</sst>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34" xfId="0" applyFill="1" applyBorder="1" applyAlignment="1" applyProtection="1">
      <alignment wrapText="1"/>
      <protection locked="0"/>
    </xf>
    <xf numFmtId="0" fontId="0" fillId="3" borderId="34" xfId="0" applyFont="1" applyFill="1" applyBorder="1" applyAlignment="1" applyProtection="1">
      <alignment horizontal="left"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A176" zoomScale="70" zoomScaleNormal="80" zoomScaleSheetLayoutView="70" zoomScalePageLayoutView="40" workbookViewId="0">
      <selection activeCell="M185" sqref="M18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66.710937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2" t="str">
        <f>HYPERLINK("#MI_Oferente_Singular!B20","IDENTIFICACIÓN DEL OFERENTE")</f>
        <v>IDENTIFICACIÓN DEL OFERENTE</v>
      </c>
      <c r="C8" s="171"/>
      <c r="D8" s="48"/>
      <c r="E8" s="182" t="str">
        <f>HYPERLINK("#MI_Oferente_Singular!A114","CAPACIDAD RESIDUAL")</f>
        <v>CAPACIDAD RESIDUAL</v>
      </c>
      <c r="F8" s="183"/>
      <c r="G8" s="184"/>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5">
      <c r="A9" s="42"/>
      <c r="B9" s="172" t="str">
        <f>HYPERLINK("#MI_Oferente_Singular!H17","DATOS CONTRATO INVITACIÓN")</f>
        <v>DATOS CONTRATO INVITACIÓN</v>
      </c>
      <c r="C9" s="48"/>
      <c r="D9" s="171"/>
      <c r="E9" s="182" t="str">
        <f>HYPERLINK("#MI_Oferente_Singular!A162","TALENTO HUMANO")</f>
        <v>TALENTO HUMANO</v>
      </c>
      <c r="F9" s="183"/>
      <c r="G9" s="184"/>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5">
      <c r="A10" s="42"/>
      <c r="B10" s="172" t="str">
        <f>HYPERLINK("#MI_Oferente_Singular!A48","EXPERIENCIA TERRITORIAL")</f>
        <v>EXPERIENCIA TERRITORIAL</v>
      </c>
      <c r="C10" s="48"/>
      <c r="D10" s="48"/>
      <c r="E10" s="182" t="str">
        <f>HYPERLINK("#MI_Oferente_Singular!F162","INFRAESTRUCTURA")</f>
        <v>INFRAESTRUCTURA</v>
      </c>
      <c r="F10" s="183"/>
      <c r="G10" s="184"/>
      <c r="H10" s="173"/>
      <c r="I10" s="17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2676</v>
      </c>
      <c r="D15" s="35"/>
      <c r="E15" s="35"/>
      <c r="F15" s="5"/>
      <c r="G15" s="32" t="s">
        <v>1168</v>
      </c>
      <c r="H15" s="102" t="s">
        <v>696</v>
      </c>
      <c r="I15" s="32" t="s">
        <v>2624</v>
      </c>
      <c r="J15" s="107" t="s">
        <v>2626</v>
      </c>
      <c r="L15" s="208" t="s">
        <v>8</v>
      </c>
      <c r="M15" s="208"/>
      <c r="N15" s="125"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7" t="s">
        <v>11</v>
      </c>
      <c r="J19" s="138" t="s">
        <v>10</v>
      </c>
      <c r="K19" s="138" t="s">
        <v>2609</v>
      </c>
      <c r="L19" s="138" t="s">
        <v>1161</v>
      </c>
      <c r="M19" s="138" t="s">
        <v>1162</v>
      </c>
      <c r="N19" s="139" t="s">
        <v>2610</v>
      </c>
      <c r="O19" s="134"/>
      <c r="Q19" s="51"/>
      <c r="R19" s="51"/>
    </row>
    <row r="20" spans="1:23" ht="30" customHeight="1" x14ac:dyDescent="0.25">
      <c r="A20" s="9"/>
      <c r="B20" s="108">
        <v>900234324</v>
      </c>
      <c r="C20" s="5"/>
      <c r="D20" s="73"/>
      <c r="E20" s="5"/>
      <c r="F20" s="5"/>
      <c r="G20" s="5"/>
      <c r="H20" s="185"/>
      <c r="I20" s="146" t="s">
        <v>1154</v>
      </c>
      <c r="J20" s="147" t="s">
        <v>707</v>
      </c>
      <c r="K20" s="148">
        <v>7569204000</v>
      </c>
      <c r="L20" s="149"/>
      <c r="M20" s="149">
        <v>44561</v>
      </c>
      <c r="N20" s="132">
        <f>+(M20-L20)/30</f>
        <v>1485.3666666666666</v>
      </c>
      <c r="O20" s="135"/>
      <c r="U20" s="131"/>
      <c r="V20" s="104">
        <f ca="1">NOW()</f>
        <v>44193.896566782409</v>
      </c>
      <c r="W20" s="104">
        <f ca="1">NOW()</f>
        <v>44193.896566782409</v>
      </c>
    </row>
    <row r="21" spans="1:23" ht="30" customHeight="1" outlineLevel="1" x14ac:dyDescent="0.3">
      <c r="A21" s="9"/>
      <c r="B21" s="71"/>
      <c r="C21" s="5"/>
      <c r="D21" s="5"/>
      <c r="E21" s="5"/>
      <c r="F21" s="5"/>
      <c r="G21" s="5"/>
      <c r="H21" s="70"/>
      <c r="I21" s="146"/>
      <c r="J21" s="147"/>
      <c r="K21" s="148"/>
      <c r="L21" s="149"/>
      <c r="M21" s="149"/>
      <c r="N21" s="132">
        <f t="shared" ref="N21:N35" si="0">+(M21-L21)/30</f>
        <v>0</v>
      </c>
      <c r="O21" s="136"/>
    </row>
    <row r="22" spans="1:23" ht="30" customHeight="1" outlineLevel="1" x14ac:dyDescent="0.3">
      <c r="A22" s="9"/>
      <c r="B22" s="71"/>
      <c r="C22" s="5"/>
      <c r="D22" s="5"/>
      <c r="E22" s="5"/>
      <c r="F22" s="5"/>
      <c r="G22" s="5"/>
      <c r="H22" s="70"/>
      <c r="I22" s="146"/>
      <c r="J22" s="147"/>
      <c r="K22" s="148"/>
      <c r="L22" s="149"/>
      <c r="M22" s="149"/>
      <c r="N22" s="133">
        <f t="shared" ref="N22:N33" si="1">+(M22-L22)/30</f>
        <v>0</v>
      </c>
      <c r="O22" s="136"/>
    </row>
    <row r="23" spans="1:23" ht="30" customHeight="1" outlineLevel="1" x14ac:dyDescent="0.3">
      <c r="A23" s="9"/>
      <c r="B23" s="101"/>
      <c r="C23" s="21"/>
      <c r="D23" s="21"/>
      <c r="E23" s="21"/>
      <c r="F23" s="5"/>
      <c r="G23" s="5"/>
      <c r="H23" s="70"/>
      <c r="I23" s="146"/>
      <c r="J23" s="147"/>
      <c r="K23" s="148"/>
      <c r="L23" s="149"/>
      <c r="M23" s="149"/>
      <c r="N23" s="133">
        <f t="shared" si="1"/>
        <v>0</v>
      </c>
      <c r="O23" s="136"/>
      <c r="Q23" s="103"/>
      <c r="R23" s="55"/>
      <c r="S23" s="104"/>
      <c r="T23" s="104"/>
    </row>
    <row r="24" spans="1:23" ht="30" customHeight="1" outlineLevel="1" x14ac:dyDescent="0.3">
      <c r="A24" s="9"/>
      <c r="B24" s="101"/>
      <c r="C24" s="21"/>
      <c r="D24" s="21"/>
      <c r="E24" s="21"/>
      <c r="F24" s="5"/>
      <c r="G24" s="5"/>
      <c r="H24" s="70"/>
      <c r="I24" s="146"/>
      <c r="J24" s="147"/>
      <c r="K24" s="148"/>
      <c r="L24" s="149"/>
      <c r="M24" s="149"/>
      <c r="N24" s="133">
        <f t="shared" si="1"/>
        <v>0</v>
      </c>
      <c r="O24" s="136"/>
    </row>
    <row r="25" spans="1:23" ht="30" customHeight="1" outlineLevel="1" x14ac:dyDescent="0.3">
      <c r="A25" s="9"/>
      <c r="B25" s="101"/>
      <c r="C25" s="21"/>
      <c r="D25" s="21"/>
      <c r="E25" s="21"/>
      <c r="F25" s="5"/>
      <c r="G25" s="5"/>
      <c r="H25" s="70"/>
      <c r="I25" s="146"/>
      <c r="J25" s="147"/>
      <c r="K25" s="148"/>
      <c r="L25" s="149"/>
      <c r="M25" s="149"/>
      <c r="N25" s="133">
        <f t="shared" si="1"/>
        <v>0</v>
      </c>
      <c r="O25" s="136"/>
    </row>
    <row r="26" spans="1:23" ht="30" customHeight="1" outlineLevel="1" x14ac:dyDescent="0.3">
      <c r="A26" s="9"/>
      <c r="B26" s="101"/>
      <c r="C26" s="21"/>
      <c r="D26" s="21"/>
      <c r="E26" s="21"/>
      <c r="F26" s="5"/>
      <c r="G26" s="5"/>
      <c r="H26" s="70"/>
      <c r="I26" s="146"/>
      <c r="J26" s="147"/>
      <c r="K26" s="148"/>
      <c r="L26" s="149"/>
      <c r="M26" s="149"/>
      <c r="N26" s="133">
        <f t="shared" si="1"/>
        <v>0</v>
      </c>
      <c r="O26" s="136"/>
    </row>
    <row r="27" spans="1:23" ht="30" customHeight="1" outlineLevel="1" x14ac:dyDescent="0.3">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177" t="str">
        <f>VLOOKUP(B20,EAS!A2:B1439,2,0)</f>
        <v>ASOCIACIÓN DE JOVENES INDIGENAS WAYÚU</v>
      </c>
      <c r="C38" s="177"/>
      <c r="D38" s="177"/>
      <c r="E38" s="177"/>
      <c r="F38" s="177"/>
      <c r="G38" s="5"/>
      <c r="H38" s="129"/>
      <c r="I38" s="189" t="s">
        <v>7</v>
      </c>
      <c r="J38" s="189"/>
      <c r="K38" s="189"/>
      <c r="L38" s="189"/>
      <c r="M38" s="189"/>
      <c r="N38" s="189"/>
      <c r="O38" s="130"/>
    </row>
    <row r="39" spans="1:16" ht="42.95" customHeight="1" thickBot="1" x14ac:dyDescent="0.3">
      <c r="A39" s="10"/>
      <c r="B39" s="11"/>
      <c r="C39" s="11"/>
      <c r="D39" s="11"/>
      <c r="E39" s="11"/>
      <c r="F39" s="11"/>
      <c r="G39" s="11"/>
      <c r="H39" s="10"/>
      <c r="I39" s="221" t="s">
        <v>2694</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39" t="s">
        <v>4</v>
      </c>
      <c r="B43" s="240"/>
      <c r="C43" s="240"/>
      <c r="D43" s="240"/>
      <c r="E43" s="240"/>
      <c r="F43" s="240"/>
      <c r="G43" s="240"/>
      <c r="H43" s="240"/>
      <c r="I43" s="240"/>
      <c r="J43" s="240"/>
      <c r="K43" s="240"/>
      <c r="L43" s="240"/>
      <c r="M43" s="240"/>
      <c r="N43" s="240"/>
      <c r="O43" s="241"/>
      <c r="P43" s="76"/>
    </row>
    <row r="44" spans="1:16" ht="15" customHeight="1" x14ac:dyDescent="0.25">
      <c r="A44" s="242" t="s">
        <v>2655</v>
      </c>
      <c r="B44" s="243"/>
      <c r="C44" s="243"/>
      <c r="D44" s="243"/>
      <c r="E44" s="243"/>
      <c r="F44" s="243"/>
      <c r="G44" s="243"/>
      <c r="H44" s="243"/>
      <c r="I44" s="243"/>
      <c r="J44" s="243"/>
      <c r="K44" s="243"/>
      <c r="L44" s="243"/>
      <c r="M44" s="243"/>
      <c r="N44" s="243"/>
      <c r="O44" s="244"/>
    </row>
    <row r="45" spans="1:16" x14ac:dyDescent="0.25">
      <c r="A45" s="245"/>
      <c r="B45" s="246"/>
      <c r="C45" s="246"/>
      <c r="D45" s="246"/>
      <c r="E45" s="246"/>
      <c r="F45" s="246"/>
      <c r="G45" s="246"/>
      <c r="H45" s="246"/>
      <c r="I45" s="246"/>
      <c r="J45" s="246"/>
      <c r="K45" s="246"/>
      <c r="L45" s="246"/>
      <c r="M45" s="246"/>
      <c r="N45" s="246"/>
      <c r="O45" s="24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2677</v>
      </c>
      <c r="C48" s="111" t="s">
        <v>31</v>
      </c>
      <c r="D48" s="109" t="s">
        <v>2678</v>
      </c>
      <c r="E48" s="142">
        <v>43484</v>
      </c>
      <c r="F48" s="142">
        <v>43753</v>
      </c>
      <c r="G48" s="157">
        <f>IF(AND(E48&lt;&gt;"",F48&lt;&gt;""),((F48-E48)/30),"")</f>
        <v>8.9666666666666668</v>
      </c>
      <c r="H48" s="174" t="s">
        <v>2680</v>
      </c>
      <c r="I48" s="112" t="s">
        <v>1154</v>
      </c>
      <c r="J48" s="112" t="s">
        <v>707</v>
      </c>
      <c r="K48" s="114">
        <v>4973988073</v>
      </c>
      <c r="L48" s="113"/>
      <c r="M48" s="115"/>
      <c r="N48" s="113" t="s">
        <v>27</v>
      </c>
      <c r="O48" s="113" t="s">
        <v>26</v>
      </c>
      <c r="P48" s="78"/>
    </row>
    <row r="49" spans="1:16" s="6" customFormat="1" ht="24.75" customHeight="1" x14ac:dyDescent="0.25">
      <c r="A49" s="140">
        <v>2</v>
      </c>
      <c r="B49" s="119" t="s">
        <v>2677</v>
      </c>
      <c r="C49" s="111" t="s">
        <v>31</v>
      </c>
      <c r="D49" s="109">
        <v>129</v>
      </c>
      <c r="E49" s="142">
        <v>43301</v>
      </c>
      <c r="F49" s="142">
        <v>43465</v>
      </c>
      <c r="G49" s="157">
        <f t="shared" ref="G49:G50" si="2">IF(AND(E49&lt;&gt;"",F49&lt;&gt;""),((F49-E49)/30),"")</f>
        <v>5.4666666666666668</v>
      </c>
      <c r="H49" s="174" t="s">
        <v>2680</v>
      </c>
      <c r="I49" s="112" t="s">
        <v>1154</v>
      </c>
      <c r="J49" s="112" t="s">
        <v>707</v>
      </c>
      <c r="K49" s="114">
        <v>1677159045</v>
      </c>
      <c r="L49" s="113"/>
      <c r="M49" s="115"/>
      <c r="N49" s="113" t="s">
        <v>27</v>
      </c>
      <c r="O49" s="113" t="s">
        <v>26</v>
      </c>
      <c r="P49" s="78"/>
    </row>
    <row r="50" spans="1:16" s="6" customFormat="1" ht="24.75" customHeight="1" x14ac:dyDescent="0.25">
      <c r="A50" s="140">
        <v>3</v>
      </c>
      <c r="B50" s="119" t="s">
        <v>2677</v>
      </c>
      <c r="C50" s="111" t="s">
        <v>31</v>
      </c>
      <c r="D50" s="109">
        <v>337</v>
      </c>
      <c r="E50" s="142">
        <v>43074</v>
      </c>
      <c r="F50" s="142">
        <v>43312</v>
      </c>
      <c r="G50" s="157">
        <f t="shared" si="2"/>
        <v>7.9333333333333336</v>
      </c>
      <c r="H50" s="174" t="s">
        <v>2681</v>
      </c>
      <c r="I50" s="112" t="s">
        <v>1154</v>
      </c>
      <c r="J50" s="112" t="s">
        <v>707</v>
      </c>
      <c r="K50" s="114">
        <v>3497613002</v>
      </c>
      <c r="L50" s="113"/>
      <c r="M50" s="115"/>
      <c r="N50" s="113" t="s">
        <v>27</v>
      </c>
      <c r="O50" s="113" t="s">
        <v>26</v>
      </c>
      <c r="P50" s="78"/>
    </row>
    <row r="51" spans="1:16" s="6" customFormat="1" ht="24.75" customHeight="1" outlineLevel="1" x14ac:dyDescent="0.25">
      <c r="A51" s="140">
        <v>4</v>
      </c>
      <c r="B51" s="119" t="s">
        <v>2677</v>
      </c>
      <c r="C51" s="111" t="s">
        <v>31</v>
      </c>
      <c r="D51" s="109">
        <v>569</v>
      </c>
      <c r="E51" s="142">
        <v>42720</v>
      </c>
      <c r="F51" s="142">
        <v>43084</v>
      </c>
      <c r="G51" s="157">
        <f t="shared" ref="G51:G107" si="3">IF(AND(E51&lt;&gt;"",F51&lt;&gt;""),((F51-E51)/30),"")</f>
        <v>12.133333333333333</v>
      </c>
      <c r="H51" s="174" t="s">
        <v>2682</v>
      </c>
      <c r="I51" s="112" t="s">
        <v>1154</v>
      </c>
      <c r="J51" s="112" t="s">
        <v>707</v>
      </c>
      <c r="K51" s="114">
        <v>6145616269</v>
      </c>
      <c r="L51" s="113"/>
      <c r="M51" s="115"/>
      <c r="N51" s="113" t="s">
        <v>27</v>
      </c>
      <c r="O51" s="113" t="s">
        <v>26</v>
      </c>
      <c r="P51" s="78"/>
    </row>
    <row r="52" spans="1:16" s="7" customFormat="1" ht="24.75" customHeight="1" outlineLevel="1" x14ac:dyDescent="0.25">
      <c r="A52" s="141">
        <v>5</v>
      </c>
      <c r="B52" s="119" t="s">
        <v>2677</v>
      </c>
      <c r="C52" s="111" t="s">
        <v>31</v>
      </c>
      <c r="D52" s="109">
        <v>471</v>
      </c>
      <c r="E52" s="142">
        <v>42667</v>
      </c>
      <c r="F52" s="142">
        <v>42719</v>
      </c>
      <c r="G52" s="157">
        <f t="shared" si="3"/>
        <v>1.7333333333333334</v>
      </c>
      <c r="H52" s="174" t="s">
        <v>2683</v>
      </c>
      <c r="I52" s="112" t="s">
        <v>1154</v>
      </c>
      <c r="J52" s="112" t="s">
        <v>707</v>
      </c>
      <c r="K52" s="114">
        <v>528642923</v>
      </c>
      <c r="L52" s="113"/>
      <c r="M52" s="115"/>
      <c r="N52" s="113" t="s">
        <v>27</v>
      </c>
      <c r="O52" s="113" t="s">
        <v>26</v>
      </c>
      <c r="P52" s="79"/>
    </row>
    <row r="53" spans="1:16" s="7" customFormat="1" ht="24.75" customHeight="1" outlineLevel="1" x14ac:dyDescent="0.25">
      <c r="A53" s="141">
        <v>6</v>
      </c>
      <c r="B53" s="119" t="s">
        <v>2677</v>
      </c>
      <c r="C53" s="111" t="s">
        <v>31</v>
      </c>
      <c r="D53" s="109">
        <v>470</v>
      </c>
      <c r="E53" s="142">
        <v>42669</v>
      </c>
      <c r="F53" s="142">
        <v>42719</v>
      </c>
      <c r="G53" s="157">
        <f t="shared" si="3"/>
        <v>1.6666666666666667</v>
      </c>
      <c r="H53" s="174" t="s">
        <v>2683</v>
      </c>
      <c r="I53" s="112" t="s">
        <v>1154</v>
      </c>
      <c r="J53" s="112" t="s">
        <v>698</v>
      </c>
      <c r="K53" s="114">
        <v>994871873</v>
      </c>
      <c r="L53" s="113"/>
      <c r="M53" s="115"/>
      <c r="N53" s="113" t="s">
        <v>27</v>
      </c>
      <c r="O53" s="113" t="s">
        <v>26</v>
      </c>
      <c r="P53" s="79"/>
    </row>
    <row r="54" spans="1:16" s="7" customFormat="1" ht="24.75" customHeight="1" outlineLevel="1" x14ac:dyDescent="0.25">
      <c r="A54" s="141">
        <v>7</v>
      </c>
      <c r="B54" s="119" t="s">
        <v>2677</v>
      </c>
      <c r="C54" s="111" t="s">
        <v>31</v>
      </c>
      <c r="D54" s="109">
        <v>440</v>
      </c>
      <c r="E54" s="142">
        <v>42584</v>
      </c>
      <c r="F54" s="142">
        <v>42674</v>
      </c>
      <c r="G54" s="157">
        <f t="shared" si="3"/>
        <v>3</v>
      </c>
      <c r="H54" s="174" t="s">
        <v>2684</v>
      </c>
      <c r="I54" s="112" t="s">
        <v>1154</v>
      </c>
      <c r="J54" s="112" t="s">
        <v>698</v>
      </c>
      <c r="K54" s="116">
        <v>1158446905</v>
      </c>
      <c r="L54" s="113"/>
      <c r="M54" s="115"/>
      <c r="N54" s="113" t="s">
        <v>27</v>
      </c>
      <c r="O54" s="113" t="s">
        <v>26</v>
      </c>
      <c r="P54" s="79"/>
    </row>
    <row r="55" spans="1:16" s="7" customFormat="1" ht="24.75" customHeight="1" outlineLevel="1" x14ac:dyDescent="0.25">
      <c r="A55" s="141">
        <v>8</v>
      </c>
      <c r="B55" s="119" t="s">
        <v>2677</v>
      </c>
      <c r="C55" s="111" t="s">
        <v>31</v>
      </c>
      <c r="D55" s="109">
        <v>261</v>
      </c>
      <c r="E55" s="142">
        <v>42520</v>
      </c>
      <c r="F55" s="142">
        <v>42674</v>
      </c>
      <c r="G55" s="157">
        <f t="shared" si="3"/>
        <v>5.1333333333333337</v>
      </c>
      <c r="H55" s="174" t="s">
        <v>2684</v>
      </c>
      <c r="I55" s="112" t="s">
        <v>1154</v>
      </c>
      <c r="J55" s="112" t="s">
        <v>707</v>
      </c>
      <c r="K55" s="116">
        <v>2393526467</v>
      </c>
      <c r="L55" s="113"/>
      <c r="M55" s="115"/>
      <c r="N55" s="113" t="s">
        <v>27</v>
      </c>
      <c r="O55" s="113" t="s">
        <v>26</v>
      </c>
      <c r="P55" s="79"/>
    </row>
    <row r="56" spans="1:16" s="7" customFormat="1" ht="24.75" customHeight="1" outlineLevel="1" x14ac:dyDescent="0.25">
      <c r="A56" s="141">
        <v>9</v>
      </c>
      <c r="B56" s="119" t="s">
        <v>2677</v>
      </c>
      <c r="C56" s="111" t="s">
        <v>31</v>
      </c>
      <c r="D56" s="109" t="s">
        <v>2679</v>
      </c>
      <c r="E56" s="142">
        <v>42402</v>
      </c>
      <c r="F56" s="142">
        <v>42521</v>
      </c>
      <c r="G56" s="157">
        <f t="shared" si="3"/>
        <v>3.9666666666666668</v>
      </c>
      <c r="H56" s="174" t="s">
        <v>2685</v>
      </c>
      <c r="I56" s="112" t="s">
        <v>1154</v>
      </c>
      <c r="J56" s="112" t="s">
        <v>707</v>
      </c>
      <c r="K56" s="116">
        <v>1594284939</v>
      </c>
      <c r="L56" s="113"/>
      <c r="M56" s="115"/>
      <c r="N56" s="113" t="s">
        <v>27</v>
      </c>
      <c r="O56" s="113" t="s">
        <v>26</v>
      </c>
      <c r="P56" s="79"/>
    </row>
    <row r="57" spans="1:16" s="7" customFormat="1" ht="24.75" customHeight="1" outlineLevel="1" x14ac:dyDescent="0.25">
      <c r="A57" s="141">
        <v>10</v>
      </c>
      <c r="B57" s="119" t="s">
        <v>2677</v>
      </c>
      <c r="C57" s="121" t="s">
        <v>31</v>
      </c>
      <c r="D57" s="118">
        <v>358</v>
      </c>
      <c r="E57" s="142">
        <v>41996</v>
      </c>
      <c r="F57" s="142">
        <v>42369</v>
      </c>
      <c r="G57" s="157">
        <f t="shared" si="3"/>
        <v>12.433333333333334</v>
      </c>
      <c r="H57" s="175" t="s">
        <v>2686</v>
      </c>
      <c r="I57" s="118" t="s">
        <v>1154</v>
      </c>
      <c r="J57" s="63" t="s">
        <v>707</v>
      </c>
      <c r="K57" s="66">
        <v>2610351250</v>
      </c>
      <c r="L57" s="65"/>
      <c r="M57" s="67"/>
      <c r="N57" s="65" t="s">
        <v>27</v>
      </c>
      <c r="O57" s="65" t="s">
        <v>26</v>
      </c>
      <c r="P57" s="79"/>
    </row>
    <row r="58" spans="1:16" s="7" customFormat="1" ht="24.75" customHeight="1" outlineLevel="1" x14ac:dyDescent="0.25">
      <c r="A58" s="141">
        <v>11</v>
      </c>
      <c r="B58" s="119" t="s">
        <v>2677</v>
      </c>
      <c r="C58" s="121" t="s">
        <v>31</v>
      </c>
      <c r="D58" s="118" t="s">
        <v>2690</v>
      </c>
      <c r="E58" s="142">
        <v>41852</v>
      </c>
      <c r="F58" s="142">
        <v>41988</v>
      </c>
      <c r="G58" s="157">
        <f t="shared" si="3"/>
        <v>4.5333333333333332</v>
      </c>
      <c r="H58" s="174" t="s">
        <v>2687</v>
      </c>
      <c r="I58" s="63" t="s">
        <v>1154</v>
      </c>
      <c r="J58" s="63" t="s">
        <v>707</v>
      </c>
      <c r="K58" s="66">
        <v>679961250</v>
      </c>
      <c r="L58" s="65"/>
      <c r="M58" s="67"/>
      <c r="N58" s="65" t="s">
        <v>27</v>
      </c>
      <c r="O58" s="65" t="s">
        <v>26</v>
      </c>
      <c r="P58" s="79"/>
    </row>
    <row r="59" spans="1:16" s="7" customFormat="1" ht="24.75" customHeight="1" outlineLevel="1" x14ac:dyDescent="0.25">
      <c r="A59" s="141">
        <v>12</v>
      </c>
      <c r="B59" s="119" t="s">
        <v>2677</v>
      </c>
      <c r="C59" s="121" t="s">
        <v>31</v>
      </c>
      <c r="D59" s="118">
        <v>343</v>
      </c>
      <c r="E59" s="142">
        <v>41295</v>
      </c>
      <c r="F59" s="142">
        <v>41851</v>
      </c>
      <c r="G59" s="157">
        <f t="shared" si="3"/>
        <v>18.533333333333335</v>
      </c>
      <c r="H59" s="174" t="s">
        <v>2688</v>
      </c>
      <c r="I59" s="63" t="s">
        <v>1154</v>
      </c>
      <c r="J59" s="63" t="s">
        <v>707</v>
      </c>
      <c r="K59" s="66">
        <v>3269104550</v>
      </c>
      <c r="L59" s="65"/>
      <c r="M59" s="67"/>
      <c r="N59" s="65" t="s">
        <v>27</v>
      </c>
      <c r="O59" s="65" t="s">
        <v>26</v>
      </c>
      <c r="P59" s="79"/>
    </row>
    <row r="60" spans="1:16" s="7" customFormat="1" ht="24.75" customHeight="1" outlineLevel="1" x14ac:dyDescent="0.25">
      <c r="A60" s="141">
        <v>13</v>
      </c>
      <c r="B60" s="119" t="s">
        <v>2677</v>
      </c>
      <c r="C60" s="121" t="s">
        <v>31</v>
      </c>
      <c r="D60" s="118">
        <v>271</v>
      </c>
      <c r="E60" s="142">
        <v>41183</v>
      </c>
      <c r="F60" s="142">
        <v>41274</v>
      </c>
      <c r="G60" s="157">
        <f t="shared" si="3"/>
        <v>3.0333333333333332</v>
      </c>
      <c r="H60" s="174" t="s">
        <v>2689</v>
      </c>
      <c r="I60" s="118" t="s">
        <v>1154</v>
      </c>
      <c r="J60" s="63" t="s">
        <v>707</v>
      </c>
      <c r="K60" s="66">
        <v>519567000</v>
      </c>
      <c r="L60" s="65"/>
      <c r="M60" s="67"/>
      <c r="N60" s="65" t="s">
        <v>27</v>
      </c>
      <c r="O60" s="65" t="s">
        <v>26</v>
      </c>
      <c r="P60" s="79"/>
    </row>
    <row r="61" spans="1:16" s="7" customFormat="1" ht="24.75" customHeight="1" outlineLevel="1" x14ac:dyDescent="0.25">
      <c r="A61" s="141">
        <v>14</v>
      </c>
      <c r="B61" s="119" t="s">
        <v>2677</v>
      </c>
      <c r="C61" s="121" t="s">
        <v>31</v>
      </c>
      <c r="D61" s="118" t="s">
        <v>2691</v>
      </c>
      <c r="E61" s="142">
        <v>43301</v>
      </c>
      <c r="F61" s="142">
        <v>43465</v>
      </c>
      <c r="G61" s="157">
        <f t="shared" si="3"/>
        <v>5.4666666666666668</v>
      </c>
      <c r="H61" s="174" t="s">
        <v>2680</v>
      </c>
      <c r="I61" s="118" t="s">
        <v>1154</v>
      </c>
      <c r="J61" s="63" t="s">
        <v>698</v>
      </c>
      <c r="K61" s="66">
        <v>1733127586</v>
      </c>
      <c r="L61" s="65"/>
      <c r="M61" s="67"/>
      <c r="N61" s="65" t="s">
        <v>1151</v>
      </c>
      <c r="O61" s="65" t="s">
        <v>26</v>
      </c>
      <c r="P61" s="79"/>
    </row>
    <row r="62" spans="1:16" s="7" customFormat="1" ht="24.75" customHeight="1" outlineLevel="1" x14ac:dyDescent="0.25">
      <c r="A62" s="141">
        <v>15</v>
      </c>
      <c r="B62" s="119" t="s">
        <v>2677</v>
      </c>
      <c r="C62" s="65" t="s">
        <v>31</v>
      </c>
      <c r="D62" s="63" t="s">
        <v>2692</v>
      </c>
      <c r="E62" s="142">
        <v>43885</v>
      </c>
      <c r="F62" s="142">
        <v>44196</v>
      </c>
      <c r="G62" s="157">
        <f t="shared" si="3"/>
        <v>10.366666666666667</v>
      </c>
      <c r="H62" s="174" t="s">
        <v>2680</v>
      </c>
      <c r="I62" s="63" t="s">
        <v>1154</v>
      </c>
      <c r="J62" s="63" t="s">
        <v>707</v>
      </c>
      <c r="K62" s="66">
        <v>7171743332</v>
      </c>
      <c r="L62" s="65"/>
      <c r="M62" s="67"/>
      <c r="N62" s="65" t="s">
        <v>1151</v>
      </c>
      <c r="O62" s="65" t="s">
        <v>26</v>
      </c>
      <c r="P62" s="79"/>
    </row>
    <row r="63" spans="1:16" s="7" customFormat="1" ht="24.75" customHeight="1" outlineLevel="1" x14ac:dyDescent="0.25">
      <c r="A63" s="141">
        <v>16</v>
      </c>
      <c r="B63" s="119"/>
      <c r="C63" s="65"/>
      <c r="D63" s="63"/>
      <c r="E63" s="142"/>
      <c r="F63" s="142"/>
      <c r="G63" s="157" t="str">
        <f t="shared" si="3"/>
        <v/>
      </c>
      <c r="H63" s="174"/>
      <c r="I63" s="63"/>
      <c r="J63" s="63"/>
      <c r="K63" s="66"/>
      <c r="L63" s="65"/>
      <c r="M63" s="67"/>
      <c r="N63" s="65"/>
      <c r="O63" s="65"/>
      <c r="P63" s="79"/>
    </row>
    <row r="64" spans="1:16" s="7" customFormat="1" ht="24.75" customHeight="1" outlineLevel="1" x14ac:dyDescent="0.25">
      <c r="A64" s="141">
        <v>17</v>
      </c>
      <c r="B64" s="119"/>
      <c r="C64" s="65"/>
      <c r="D64" s="63"/>
      <c r="E64" s="142"/>
      <c r="F64" s="142"/>
      <c r="G64" s="157" t="str">
        <f t="shared" si="3"/>
        <v/>
      </c>
      <c r="H64" s="174"/>
      <c r="I64" s="63"/>
      <c r="J64" s="63"/>
      <c r="K64" s="66"/>
      <c r="L64" s="65"/>
      <c r="M64" s="67"/>
      <c r="N64" s="65"/>
      <c r="O64" s="65"/>
      <c r="P64" s="79"/>
    </row>
    <row r="65" spans="1:16" s="7" customFormat="1" ht="24.75" customHeight="1" outlineLevel="1" x14ac:dyDescent="0.25">
      <c r="A65" s="141">
        <v>18</v>
      </c>
      <c r="B65" s="119"/>
      <c r="C65" s="65"/>
      <c r="D65" s="63"/>
      <c r="E65" s="142"/>
      <c r="F65" s="142"/>
      <c r="G65" s="157" t="str">
        <f t="shared" si="3"/>
        <v/>
      </c>
      <c r="H65" s="174"/>
      <c r="I65" s="63"/>
      <c r="J65" s="63"/>
      <c r="K65" s="66"/>
      <c r="L65" s="65"/>
      <c r="M65" s="67"/>
      <c r="N65" s="65"/>
      <c r="O65" s="65"/>
      <c r="P65" s="79"/>
    </row>
    <row r="66" spans="1:16" s="7" customFormat="1" ht="24.75" customHeight="1" outlineLevel="1" x14ac:dyDescent="0.25">
      <c r="A66" s="141">
        <v>19</v>
      </c>
      <c r="B66" s="119"/>
      <c r="C66" s="65"/>
      <c r="D66" s="63"/>
      <c r="E66" s="142"/>
      <c r="F66" s="142"/>
      <c r="G66" s="157" t="str">
        <f t="shared" si="3"/>
        <v/>
      </c>
      <c r="H66" s="174"/>
      <c r="I66" s="63"/>
      <c r="J66" s="63"/>
      <c r="K66" s="66"/>
      <c r="L66" s="65"/>
      <c r="M66" s="67"/>
      <c r="N66" s="65"/>
      <c r="O66" s="65"/>
      <c r="P66" s="79"/>
    </row>
    <row r="67" spans="1:16" s="7" customFormat="1" ht="24.75" customHeight="1" outlineLevel="1" x14ac:dyDescent="0.25">
      <c r="A67" s="141">
        <v>20</v>
      </c>
      <c r="B67" s="119"/>
      <c r="C67" s="65"/>
      <c r="D67" s="63"/>
      <c r="E67" s="142"/>
      <c r="F67" s="142"/>
      <c r="G67" s="157" t="str">
        <f t="shared" si="3"/>
        <v/>
      </c>
      <c r="H67" s="17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5"/>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5"/>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5"/>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5"/>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5"/>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5"/>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5"/>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5"/>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5"/>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5"/>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5"/>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5"/>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5"/>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5"/>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5"/>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9" t="s">
        <v>2633</v>
      </c>
      <c r="B109" s="240"/>
      <c r="C109" s="240"/>
      <c r="D109" s="240"/>
      <c r="E109" s="240"/>
      <c r="F109" s="240"/>
      <c r="G109" s="240"/>
      <c r="H109" s="240"/>
      <c r="I109" s="240"/>
      <c r="J109" s="240"/>
      <c r="K109" s="240"/>
      <c r="L109" s="240"/>
      <c r="M109" s="240"/>
      <c r="N109" s="240"/>
      <c r="O109" s="241"/>
      <c r="P109" s="76"/>
    </row>
    <row r="110" spans="1:16" ht="15" customHeight="1" x14ac:dyDescent="0.25">
      <c r="A110" s="242" t="s">
        <v>2656</v>
      </c>
      <c r="B110" s="243"/>
      <c r="C110" s="243"/>
      <c r="D110" s="243"/>
      <c r="E110" s="243"/>
      <c r="F110" s="243"/>
      <c r="G110" s="243"/>
      <c r="H110" s="243"/>
      <c r="I110" s="243"/>
      <c r="J110" s="243"/>
      <c r="K110" s="243"/>
      <c r="L110" s="243"/>
      <c r="M110" s="243"/>
      <c r="N110" s="243"/>
      <c r="O110" s="244"/>
    </row>
    <row r="111" spans="1:16" ht="15.75" thickBot="1" x14ac:dyDescent="0.3">
      <c r="A111" s="245"/>
      <c r="B111" s="246"/>
      <c r="C111" s="246"/>
      <c r="D111" s="246"/>
      <c r="E111" s="246"/>
      <c r="F111" s="246"/>
      <c r="G111" s="246"/>
      <c r="H111" s="246"/>
      <c r="I111" s="246"/>
      <c r="J111" s="246"/>
      <c r="K111" s="246"/>
      <c r="L111" s="246"/>
      <c r="M111" s="246"/>
      <c r="N111" s="246"/>
      <c r="O111" s="247"/>
    </row>
    <row r="112" spans="1:16" s="1" customFormat="1" ht="26.25" customHeight="1" thickBot="1" x14ac:dyDescent="0.3">
      <c r="I112" s="227" t="s">
        <v>9</v>
      </c>
      <c r="J112" s="228"/>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v>140</v>
      </c>
      <c r="E114" s="142">
        <v>43885</v>
      </c>
      <c r="F114" s="142">
        <v>44196</v>
      </c>
      <c r="G114" s="157">
        <f>IF(AND(E114&lt;&gt;"",F114&lt;&gt;""),((F114-E114)/30),"")</f>
        <v>10.366666666666667</v>
      </c>
      <c r="H114" s="174" t="s">
        <v>2680</v>
      </c>
      <c r="I114" s="118" t="s">
        <v>1154</v>
      </c>
      <c r="J114" s="118" t="s">
        <v>707</v>
      </c>
      <c r="K114" s="120">
        <v>7171743332</v>
      </c>
      <c r="L114" s="100">
        <f>+IF(AND(K114&gt;0,O114="Ejecución"),(K114/877802)*Tabla28[[#This Row],[% participación]],IF(AND(K114&gt;0,O114&lt;&gt;"Ejecución"),"-",""))</f>
        <v>8170.1150510023899</v>
      </c>
      <c r="M114" s="121"/>
      <c r="N114" s="170">
        <v>1</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174"/>
      <c r="I115" s="118"/>
      <c r="J115" s="118"/>
      <c r="K115" s="120"/>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174"/>
      <c r="I116" s="118"/>
      <c r="J116" s="118"/>
      <c r="K116" s="120"/>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174"/>
      <c r="I117" s="118"/>
      <c r="J117" s="118"/>
      <c r="K117" s="120"/>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174"/>
      <c r="I118" s="118"/>
      <c r="J118" s="118"/>
      <c r="K118" s="120"/>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174"/>
      <c r="I119" s="118"/>
      <c r="J119" s="118"/>
      <c r="K119" s="120"/>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174"/>
      <c r="I120" s="118"/>
      <c r="J120" s="118"/>
      <c r="K120" s="120"/>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74"/>
      <c r="I121" s="118"/>
      <c r="J121" s="118"/>
      <c r="K121" s="116"/>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174"/>
      <c r="I122" s="118"/>
      <c r="J122" s="118"/>
      <c r="K122" s="116"/>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174"/>
      <c r="I123" s="118"/>
      <c r="J123" s="118"/>
      <c r="K123" s="116"/>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175"/>
      <c r="I124" s="118"/>
      <c r="J124" s="118"/>
      <c r="K124" s="120"/>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174"/>
      <c r="I125" s="118"/>
      <c r="J125" s="118"/>
      <c r="K125" s="120"/>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174"/>
      <c r="I126" s="118"/>
      <c r="J126" s="118"/>
      <c r="K126" s="120"/>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174"/>
      <c r="I127" s="118"/>
      <c r="J127" s="118"/>
      <c r="K127" s="120"/>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174"/>
      <c r="I128" s="118"/>
      <c r="J128" s="118"/>
      <c r="K128" s="120"/>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29" t="s">
        <v>2660</v>
      </c>
      <c r="B163" s="230"/>
      <c r="C163" s="230"/>
      <c r="D163" s="230"/>
      <c r="E163" s="231"/>
      <c r="F163" s="232" t="s">
        <v>2661</v>
      </c>
      <c r="G163" s="232"/>
      <c r="H163" s="232"/>
      <c r="I163" s="229" t="s">
        <v>2630</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33" t="s">
        <v>2614</v>
      </c>
      <c r="H165" s="233"/>
      <c r="I165" s="234" t="s">
        <v>1164</v>
      </c>
      <c r="J165" s="235"/>
      <c r="K165" s="235"/>
      <c r="L165" s="235"/>
      <c r="M165" s="235"/>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36" t="s">
        <v>2643</v>
      </c>
      <c r="J167" s="237"/>
      <c r="K167" s="237"/>
      <c r="L167" s="237"/>
      <c r="M167" s="237"/>
      <c r="N167" s="237"/>
      <c r="O167" s="238"/>
      <c r="U167" s="51"/>
    </row>
    <row r="168" spans="1:28" x14ac:dyDescent="0.25">
      <c r="A168" s="9"/>
      <c r="B168" s="222" t="s">
        <v>2658</v>
      </c>
      <c r="C168" s="222"/>
      <c r="D168" s="222"/>
      <c r="E168" s="8"/>
      <c r="F168" s="5"/>
      <c r="H168" s="81" t="s">
        <v>2657</v>
      </c>
      <c r="I168" s="236"/>
      <c r="J168" s="237"/>
      <c r="K168" s="237"/>
      <c r="L168" s="237"/>
      <c r="M168" s="237"/>
      <c r="N168" s="237"/>
      <c r="O168" s="23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4"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1"/>
      <c r="Z178" s="162" t="str">
        <f>IF(Y178&gt;0,SUM(E180+Y178),"")</f>
        <v/>
      </c>
      <c r="AA178" s="19"/>
      <c r="AB178" s="19"/>
    </row>
    <row r="179" spans="1:28" ht="23.25" x14ac:dyDescent="0.25">
      <c r="A179" s="9"/>
      <c r="B179" s="220" t="s">
        <v>2669</v>
      </c>
      <c r="C179" s="220"/>
      <c r="D179" s="220"/>
      <c r="E179" s="168">
        <v>0.02</v>
      </c>
      <c r="F179" s="167">
        <v>0.02</v>
      </c>
      <c r="G179" s="162">
        <f>IF(F179&gt;0,SUM(E179+F179),"")</f>
        <v>0.04</v>
      </c>
      <c r="H179" s="5"/>
      <c r="I179" s="220" t="s">
        <v>2671</v>
      </c>
      <c r="J179" s="220"/>
      <c r="K179" s="220"/>
      <c r="L179" s="220"/>
      <c r="M179" s="169">
        <v>0.02</v>
      </c>
      <c r="O179" s="8"/>
      <c r="Q179" s="19"/>
      <c r="R179" s="156">
        <f>IF(M179&gt;0,SUM(L179+M179),"")</f>
        <v>0.02</v>
      </c>
      <c r="T179" s="19"/>
      <c r="U179" s="176" t="s">
        <v>1166</v>
      </c>
      <c r="V179" s="176"/>
      <c r="W179" s="176"/>
      <c r="X179" s="24">
        <v>0.02</v>
      </c>
      <c r="Y179" s="161"/>
      <c r="Z179" s="162" t="str">
        <f>IF(Y179&gt;0,SUM(E181+Y179),"")</f>
        <v/>
      </c>
      <c r="AA179" s="19"/>
      <c r="AB179" s="19"/>
    </row>
    <row r="180" spans="1:28" ht="23.45" hidden="1" x14ac:dyDescent="0.3">
      <c r="A180" s="9"/>
      <c r="B180" s="200"/>
      <c r="C180" s="200"/>
      <c r="D180" s="200"/>
      <c r="E180" s="166"/>
      <c r="H180" s="5"/>
      <c r="I180" s="200"/>
      <c r="J180" s="200"/>
      <c r="K180" s="200"/>
      <c r="L180" s="200"/>
      <c r="M180" s="5"/>
      <c r="O180" s="8"/>
      <c r="Q180" s="19"/>
      <c r="R180" s="156" t="str">
        <f>IF(S180&gt;0,SUM(L180+S180),"")</f>
        <v/>
      </c>
      <c r="S180" s="161"/>
      <c r="T180" s="19"/>
      <c r="U180" s="176" t="s">
        <v>1167</v>
      </c>
      <c r="V180" s="176"/>
      <c r="W180" s="176"/>
      <c r="X180" s="24">
        <v>0.03</v>
      </c>
      <c r="Y180" s="161"/>
      <c r="Z180" s="162" t="str">
        <f>IF(Y180&gt;0,SUM(E182+Y180),"")</f>
        <v/>
      </c>
      <c r="AA180" s="19"/>
      <c r="AB180" s="19"/>
    </row>
    <row r="181" spans="1:28" ht="23.45" hidden="1" x14ac:dyDescent="0.3">
      <c r="A181" s="9"/>
      <c r="B181" s="200"/>
      <c r="C181" s="200"/>
      <c r="D181" s="200"/>
      <c r="E181" s="166"/>
      <c r="H181" s="5"/>
      <c r="I181" s="200"/>
      <c r="J181" s="200"/>
      <c r="K181" s="200"/>
      <c r="L181" s="200"/>
      <c r="M181" s="5"/>
      <c r="O181" s="8"/>
      <c r="Q181" s="19"/>
      <c r="R181" s="156" t="str">
        <f>IF(S181&gt;0,SUM(L181+S181),"")</f>
        <v/>
      </c>
      <c r="S181" s="161"/>
      <c r="T181" s="19"/>
      <c r="U181" s="19"/>
      <c r="V181" s="19"/>
      <c r="W181" s="19"/>
      <c r="X181" s="19"/>
      <c r="Y181" s="19"/>
      <c r="Z181" s="19"/>
      <c r="AA181" s="19"/>
      <c r="AB181" s="19"/>
    </row>
    <row r="182" spans="1:28" ht="23.45" hidden="1" x14ac:dyDescent="0.3">
      <c r="A182" s="9"/>
      <c r="B182" s="200"/>
      <c r="C182" s="200"/>
      <c r="D182" s="200"/>
      <c r="E182" s="166"/>
      <c r="H182" s="5"/>
      <c r="I182" s="200"/>
      <c r="J182" s="200"/>
      <c r="K182" s="200"/>
      <c r="L182" s="200"/>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302768160</v>
      </c>
      <c r="F185" s="92"/>
      <c r="G185" s="93"/>
      <c r="H185" s="88"/>
      <c r="I185" s="90" t="s">
        <v>2627</v>
      </c>
      <c r="J185" s="163">
        <f>+SUM(M179:M183)</f>
        <v>0.02</v>
      </c>
      <c r="K185" s="201" t="s">
        <v>2628</v>
      </c>
      <c r="L185" s="201"/>
      <c r="M185" s="94">
        <f>+J185*(SUM(K20:K35))</f>
        <v>151384080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26" t="s">
        <v>2636</v>
      </c>
      <c r="C192" s="226"/>
      <c r="E192" s="5" t="s">
        <v>20</v>
      </c>
      <c r="H192" s="26" t="s">
        <v>24</v>
      </c>
      <c r="J192" s="5" t="s">
        <v>2637</v>
      </c>
      <c r="K192" s="5"/>
      <c r="M192" s="5"/>
      <c r="N192" s="5"/>
      <c r="O192" s="8"/>
      <c r="Q192" s="151"/>
      <c r="R192" s="152"/>
      <c r="S192" s="152"/>
      <c r="T192" s="151"/>
    </row>
    <row r="193" spans="1:18" x14ac:dyDescent="0.25">
      <c r="A193" s="9"/>
      <c r="C193" s="122">
        <v>41963</v>
      </c>
      <c r="D193" s="5"/>
      <c r="E193" s="123">
        <v>3701</v>
      </c>
      <c r="F193" s="5"/>
      <c r="G193" s="5"/>
      <c r="H193" s="144" t="s">
        <v>2693</v>
      </c>
      <c r="J193" s="5"/>
      <c r="K193" s="124">
        <v>41178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2648</v>
      </c>
      <c r="C201" s="225"/>
      <c r="D201" s="225"/>
      <c r="E201" s="225"/>
      <c r="F201" s="225"/>
      <c r="G201" s="225"/>
      <c r="H201" s="225"/>
      <c r="I201" s="225"/>
      <c r="J201" s="225"/>
      <c r="K201" s="225"/>
      <c r="L201" s="225"/>
      <c r="M201" s="225"/>
      <c r="N201" s="22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2695</v>
      </c>
      <c r="J211" s="27" t="s">
        <v>2622</v>
      </c>
      <c r="K211" s="145" t="s">
        <v>2698</v>
      </c>
      <c r="L211" s="21"/>
      <c r="M211" s="21"/>
      <c r="N211" s="21"/>
      <c r="O211" s="8"/>
    </row>
    <row r="212" spans="1:15" x14ac:dyDescent="0.25">
      <c r="A212" s="9"/>
      <c r="B212" s="27" t="s">
        <v>2619</v>
      </c>
      <c r="C212" s="144" t="s">
        <v>2693</v>
      </c>
      <c r="D212" s="21"/>
      <c r="G212" s="27" t="s">
        <v>2621</v>
      </c>
      <c r="H212" s="145" t="s">
        <v>2696</v>
      </c>
      <c r="J212" s="27" t="s">
        <v>2623</v>
      </c>
      <c r="K212" s="144"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3" manualBreakCount="3">
    <brk id="63" max="14" man="1"/>
    <brk id="107" max="16383" man="1"/>
    <brk id="187" max="14" man="1"/>
  </rowBreaks>
  <ignoredErrors>
    <ignoredError sqref="B106:B107 D129:D160 M122:M160 G114:G121 L106:L107 G129:J160 L83:L90 G48:G90 B83:B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http://purl.org/dc/elements/1.1/"/>
    <ds:schemaRef ds:uri="http://purl.org/dc/dcmitype/"/>
    <ds:schemaRef ds:uri="4fb10211-09fb-4e80-9f0b-184718d5d98c"/>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Nadia</cp:lastModifiedBy>
  <cp:lastPrinted>2020-12-29T02:31:53Z</cp:lastPrinted>
  <dcterms:created xsi:type="dcterms:W3CDTF">2020-10-14T21:57:42Z</dcterms:created>
  <dcterms:modified xsi:type="dcterms:W3CDTF">2020-12-29T02:33:34Z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