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uridico Philips\Desktop\Manifestacion interes FUNDESOP CDI\MANIFESTACION DE INTERES PLURAL\MANIFESTACION DE INTERES UT\INVITACION 2021-23-10000756\"/>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4000" windowHeight="97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<sst xmlns="http://schemas.openxmlformats.org/spreadsheetml/2006/main" count="4679" uniqueCount="2721">
  <si>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</si>
  <si>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</si>
  <si>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</si>
  <si>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</si>
  <si>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</si>
  <si>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</si>
  <si>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</si>
  <si>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</si>
  <si>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</si>
  <si>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</si>
  <si>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</si>
  <si>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</si>
  <si>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</si>
  <si>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</si>
  <si>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</si>
  <si>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</si>
  <si>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</si>
  <si>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</si>
  <si>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</si>
  <si>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</si>
  <si>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</si>
  <si>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</si>
  <si>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</si>
  <si>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</si>
  <si>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</si>
  <si>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</si>
  <si>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</si>
  <si>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</si>
  <si>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</si>
  <si>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</si>
  <si>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</si>
  <si>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</si>
  <si>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</si>
  <si>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</si>
  <si>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</si>
  <si>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</si>
  <si>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</si>
  <si>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</si>
  <si>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</si>
  <si>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</si>
  <si>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</si>
  <si>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</si>
  <si>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</si>
  <si>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</si>
  <si>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</si>
  <si>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</si>
  <si>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</si>
  <si>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</si>
  <si>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</si>
  <si>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</si>
  <si>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</si>
  <si>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</si>
  <si>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</si>
  <si>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</si>
  <si>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</si>
  <si>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</si>
  <si>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</si>
  <si>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</si>
  <si>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</si>
  <si>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</si>
  <si>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</si>
  <si>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</si>
  <si>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</si>
  <si>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</si>
  <si>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</si>
  <si>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</si>
  <si>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</si>
  <si>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</si>
  <si>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</si>
  <si>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</si>
  <si>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</si>
  <si>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</si>
  <si>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</si>
  <si>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</si>
  <si>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</si>
  <si>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</si>
  <si>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</si>
  <si>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</si>
  <si>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</si>
  <si>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</si>
  <si>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</si>
  <si>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</si>
  <si>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</si>
  <si>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</si>
  <si>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</si>
  <si>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</si>
  <si>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</si>
  <si>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</si>
  <si>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</si>
  <si>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</si>
  <si>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</si>
  <si>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</si>
  <si>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</si>
  <si>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</si>
  <si>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</si>
  <si>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</si>
  <si>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</si>
  <si>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</si>
  <si>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</si>
  <si>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</si>
  <si>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</si>
  <si>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</si>
  <si>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</si>
  <si>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</si>
  <si>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</si>
  <si>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</si>
  <si>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</si>
  <si>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</si>
  <si>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</si>
  <si>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</si>
  <si>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</si>
  <si>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</si>
  <si>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</si>
  <si>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</si>
  <si>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</si>
  <si>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</si>
  <si>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</si>
  <si>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</si>
  <si>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</si>
  <si>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</si>
  <si>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</si>
  <si>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</si>
  <si>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</si>
  <si>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</si>
  <si>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</si>
  <si>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</si>
  <si>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</si>
  <si>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</si>
  <si>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</si>
  <si>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</si>
  <si>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</si>
  <si>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</si>
  <si>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</si>
  <si>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</si>
  <si>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</si>
  <si>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</si>
  <si>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</si>
  <si>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</si>
  <si>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</si>
  <si>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</si>
  <si>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</si>
  <si>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</si>
  <si>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</si>
  <si>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</si>
  <si>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</si>
  <si>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</si>
  <si>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</si>
  <si>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</si>
  <si>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</si>
  <si>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</si>
  <si>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</si>
  <si>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</si>
  <si>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</si>
  <si>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</si>
  <si>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</si>
  <si>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</si>
  <si>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</si>
  <si>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</si>
  <si>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</si>
  <si>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</si>
  <si>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</si>
  <si>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</si>
  <si>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</si>
  <si>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</si>
  <si>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</si>
  <si>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</si>
  <si>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</si>
  <si>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</si>
  <si>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</si>
  <si>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</si>
  <si>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</si>
  <si>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</si>
  <si>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</si>
  <si>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</si>
  <si>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</si>
  <si>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</si>
  <si>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</si>
  <si>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</si>
  <si>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</si>
  <si>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</si>
  <si>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</si>
  <si>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</si>
  <si>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</si>
  <si>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</si>
  <si>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</si>
  <si>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</si>
  <si>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</si>
  <si>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</si>
  <si>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</si>
  <si>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</si>
  <si>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</si>
  <si>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</si>
  <si>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</si>
  <si>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</si>
  <si>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</si>
  <si>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</si>
  <si>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</si>
  <si>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</si>
  <si>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</si>
  <si>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</si>
  <si>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</si>
  <si>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</si>
  <si>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</si>
  <si>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</si>
  <si>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</si>
  <si>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</si>
  <si>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</si>
  <si>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</si>
  <si>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</si>
  <si>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</si>
  <si>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</si>
  <si>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</si>
  <si>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</si>
  <si>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</si>
  <si>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</si>
  <si>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</si>
  <si>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</si>
  <si>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</si>
  <si>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</si>
  <si>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</si>
  <si>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</si>
  <si>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</si>
  <si>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</si>
  <si>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</si>
  <si>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</si>
  <si>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</si>
  <si>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</si>
  <si>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</si>
  <si>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</si>
  <si>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</si>
  <si>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</si>
  <si>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</si>
  <si>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</si>
  <si>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</si>
  <si>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</si>
  <si>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</si>
  <si>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</si>
  <si>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</si>
  <si>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</si>
  <si>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</si>
  <si>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</si>
  <si>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</si>
  <si>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</si>
  <si>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</si>
  <si>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</si>
  <si>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</si>
  <si>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</si>
  <si>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</si>
  <si>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</si>
  <si>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</si>
  <si>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</si>
  <si>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</si>
  <si>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</si>
  <si>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</si>
  <si>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</si>
  <si>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</si>
  <si>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</si>
  <si>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</si>
  <si>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</si>
  <si>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</si>
  <si>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</si>
  <si>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</si>
  <si>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</si>
  <si>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</si>
  <si>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</si>
  <si>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</si>
  <si>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</si>
  <si>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</si>
  <si>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</si>
  <si>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</si>
  <si>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</si>
  <si>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</si>
  <si>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</si>
  <si>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</si>
  <si>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</si>
  <si>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</si>
  <si>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</si>
  <si>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</si>
  <si>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</si>
  <si>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</si>
  <si>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</si>
  <si>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</si>
  <si>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</si>
  <si>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</si>
  <si>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</si>
  <si>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</si>
  <si>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</si>
  <si>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</si>
  <si>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</si>
  <si>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</si>
  <si>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</si>
  <si>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</si>
  <si>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</si>
  <si>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</si>
  <si>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</si>
  <si>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</si>
  <si>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</si>
  <si>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</si>
  <si>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</si>
  <si>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</si>
  <si>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</si>
  <si>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</si>
  <si>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</si>
  <si>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</si>
  <si>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</si>
  <si>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</si>
  <si>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</si>
  <si>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</si>
  <si>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</si>
  <si>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</si>
  <si>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</si>
  <si>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</si>
  <si>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</si>
  <si>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</si>
  <si>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</si>
  <si>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</si>
  <si>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</si>
  <si>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</si>
  <si>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</si>
  <si>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</si>
  <si>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</si>
  <si>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</si>
  <si>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</si>
  <si>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</si>
  <si>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</si>
  <si>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</si>
  <si>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</si>
  <si>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</si>
  <si>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</si>
  <si>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</si>
  <si>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</si>
  <si>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</si>
  <si>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</si>
  <si>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</si>
  <si>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</si>
  <si>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</si>
  <si>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</si>
  <si>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</si>
  <si>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</si>
  <si>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</si>
  <si>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</si>
  <si>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</si>
  <si>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</si>
  <si>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</si>
  <si>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</si>
  <si>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</si>
  <si>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</si>
  <si>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</si>
  <si>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</si>
  <si>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</si>
  <si>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</si>
  <si>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</si>
  <si>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</si>
  <si>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</si>
  <si>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</si>
  <si>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</si>
  <si>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</si>
  <si>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</si>
  <si>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</si>
  <si>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</si>
  <si>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</si>
  <si>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</si>
  <si>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</si>
  <si>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</si>
  <si>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</si>
  <si>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</si>
  <si>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</si>
  <si>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</si>
  <si>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</si>
  <si>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</si>
  <si>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</si>
  <si>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</si>
  <si>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</si>
  <si>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</si>
  <si>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</si>
  <si>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</si>
  <si>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</si>
  <si>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</si>
  <si>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</si>
  <si>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</si>
  <si>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</si>
  <si>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</si>
  <si>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</si>
  <si>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</si>
  <si>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</si>
  <si>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</si>
  <si>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</si>
  <si>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</si>
  <si>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</si>
  <si>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</si>
  <si>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</si>
  <si>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</si>
  <si>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</si>
  <si>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</si>
  <si>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</si>
  <si>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</si>
  <si>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</si>
  <si>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</si>
  <si>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</si>
  <si>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</si>
  <si>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</si>
  <si>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</si>
  <si>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</si>
  <si>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</si>
  <si>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</si>
  <si>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</si>
  <si>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</si>
  <si>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</si>
  <si>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</si>
  <si>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</si>
  <si>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</si>
  <si>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</si>
  <si>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</si>
  <si>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</si>
  <si>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</si>
  <si>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</si>
  <si>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</si>
  <si>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</si>
  <si>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</si>
  <si>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</si>
  <si>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</si>
  <si>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</si>
  <si>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</si>
  <si>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</si>
  <si>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</si>
  <si>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</si>
  <si>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</si>
  <si>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</si>
  <si>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</si>
  <si>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</si>
  <si>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</si>
  <si>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</si>
  <si>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</si>
  <si>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</si>
  <si>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</si>
  <si>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</si>
  <si>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</si>
  <si>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</si>
  <si>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</si>
  <si>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</si>
  <si>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</si>
  <si>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</si>
  <si>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</si>
  <si>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</si>
  <si>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</si>
  <si>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</si>
  <si>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</si>
  <si>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</si>
  <si>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</si>
  <si>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</si>
  <si>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</si>
  <si>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</si>
  <si>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</si>
  <si>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</si>
  <si>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</si>
  <si>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</si>
  <si>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</si>
  <si>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</si>
  <si>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</si>
  <si>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</si>
  <si>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</si>
  <si>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</si>
  <si>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</si>
  <si>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</si>
  <si>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</si>
  <si>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</si>
  <si>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</si>
  <si>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</si>
  <si>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</si>
  <si>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</si>
  <si>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</si>
  <si>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</si>
  <si>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</si>
  <si>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</si>
  <si>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</si>
  <si>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</si>
  <si>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</si>
  <si>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</si>
  <si>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</si>
  <si>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</si>
  <si>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</si>
  <si>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</si>
  <si>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</si>
  <si>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</si>
  <si>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</si>
  <si>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</si>
  <si>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</si>
  <si>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</si>
  <si>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</si>
  <si>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</si>
  <si>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</si>
  <si>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</si>
  <si>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</si>
  <si>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</si>
  <si>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</si>
  <si>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</si>
  <si>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</si>
  <si>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</si>
  <si>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</si>
  <si>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</si>
  <si>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</si>
  <si>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</si>
  <si>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</si>
  <si>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</si>
  <si>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</si>
  <si>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</si>
  <si>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</si>
  <si>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</si>
  <si>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</si>
  <si>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</si>
  <si>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</si>
  <si>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</si>
  <si>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</si>
  <si>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</si>
  <si>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</si>
  <si>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</si>
  <si>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</si>
  <si>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</si>
  <si>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</si>
  <si>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</si>
  <si>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</si>
  <si>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</si>
  <si>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</si>
  <si>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</si>
  <si>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</si>
  <si>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</si>
  <si>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</si>
  <si>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</si>
  <si>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</si>
  <si>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</si>
  <si>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</si>
  <si>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</si>
  <si>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</si>
  <si>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</si>
  <si>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</si>
  <si>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</si>
  <si>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</si>
  <si>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</si>
  <si>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</si>
  <si>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</si>
  <si>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</si>
  <si>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</si>
  <si>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</si>
  <si>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</si>
  <si>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</si>
  <si>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</si>
  <si>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</si>
  <si>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</si>
  <si>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</si>
  <si>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</si>
  <si>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</si>
  <si>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</si>
  <si>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</si>
  <si>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</si>
  <si>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</si>
  <si>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</si>
  <si>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</si>
  <si>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</si>
  <si>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</si>
  <si>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</si>
  <si>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</si>
  <si>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</si>
  <si>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</si>
  <si>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</si>
  <si>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</si>
  <si>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</si>
  <si>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</si>
  <si>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</si>
  <si>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</si>
  <si>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</si>
  <si>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</si>
  <si>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</si>
  <si>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</si>
  <si>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</si>
  <si>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</si>
  <si>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</si>
  <si>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</si>
  <si>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</si>
  <si>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</si>
  <si>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</si>
  <si>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</si>
  <si>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</si>
  <si>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</si>
  <si>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</si>
  <si>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</si>
  <si>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</si>
  <si>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</si>
  <si>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</si>
  <si>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</si>
  <si>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</si>
  <si>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</si>
  <si>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</si>
  <si>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</si>
  <si>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</si>
  <si>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</si>
  <si>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</si>
  <si>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</si>
  <si>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</si>
  <si>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</si>
  <si>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</si>
  <si>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</si>
  <si>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</si>
  <si>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</si>
  <si>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</si>
  <si>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</si>
  <si>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</si>
  <si>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</si>
  <si>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</si>
  <si>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</si>
  <si>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</si>
  <si>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</si>
  <si>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</si>
  <si>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</si>
  <si>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</si>
  <si>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</si>
  <si>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</si>
  <si>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</si>
  <si>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</si>
  <si>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</si>
  <si>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</si>
  <si>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</si>
  <si>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</si>
  <si>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</si>
  <si>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</si>
  <si>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</si>
  <si>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</si>
  <si>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</si>
  <si>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</si>
  <si>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</si>
  <si>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</si>
  <si>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</si>
  <si>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</si>
  <si>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</si>
  <si>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</si>
  <si>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</si>
  <si>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</si>
  <si>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</si>
  <si>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</si>
  <si>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</si>
  <si>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</si>
  <si>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</si>
  <si>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</si>
  <si>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</si>
  <si>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</si>
  <si>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</si>
  <si>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</si>
  <si>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</si>
  <si>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</si>
  <si>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</si>
  <si>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</si>
  <si>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</si>
  <si>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</si>
  <si>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</si>
  <si>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</si>
  <si>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</si>
  <si>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</si>
  <si>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</si>
  <si>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</si>
  <si>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</si>
  <si>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</si>
  <si>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</si>
  <si>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</si>
  <si>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</si>
  <si>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</si>
  <si>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</si>
  <si>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</si>
  <si>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</si>
  <si>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</si>
  <si>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</si>
  <si>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</si>
  <si>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</si>
  <si>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</si>
  <si>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</si>
  <si>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</si>
  <si>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</si>
  <si>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</si>
  <si>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</si>
  <si>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</si>
  <si>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</si>
  <si>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</si>
  <si>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</si>
  <si>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</si>
  <si>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</si>
  <si>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</si>
  <si>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</si>
  <si>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</si>
  <si>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</si>
  <si>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</si>
  <si>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</si>
  <si>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</si>
  <si>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</si>
  <si>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</si>
  <si>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</si>
  <si>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</si>
  <si>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</si>
  <si>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</si>
  <si>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</si>
  <si>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</si>
  <si>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</si>
  <si>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</si>
  <si>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</si>
  <si>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</si>
  <si>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</si>
  <si>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</si>
  <si>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</si>
  <si>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</si>
  <si>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</si>
  <si>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</si>
  <si>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</si>
  <si>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</si>
  <si>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</si>
  <si>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</si>
  <si>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</si>
  <si>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</si>
  <si>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</si>
  <si>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</si>
  <si>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</si>
  <si>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</si>
  <si>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</si>
  <si>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</si>
  <si>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</si>
  <si>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</si>
  <si>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</si>
  <si>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</si>
  <si>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</si>
  <si>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</si>
  <si>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</si>
  <si>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</si>
  <si>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</si>
  <si>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</si>
  <si>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</si>
  <si>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</si>
  <si>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</si>
  <si>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</si>
  <si>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</si>
  <si>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</si>
  <si>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</si>
  <si>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</si>
  <si>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</si>
  <si>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</si>
  <si>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</si>
  <si>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</si>
  <si>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</si>
  <si>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</si>
  <si>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</si>
  <si>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</si>
  <si>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</si>
  <si>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</si>
  <si>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</si>
  <si>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</si>
  <si>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</si>
  <si>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</si>
  <si>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</si>
  <si>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</si>
  <si>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</si>
  <si>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</si>
  <si>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</si>
  <si>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</si>
  <si>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</si>
  <si>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</si>
  <si>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</si>
  <si>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</si>
  <si>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</si>
  <si>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</si>
  <si>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</si>
  <si>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</si>
  <si>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</si>
  <si>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</si>
  <si>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</si>
  <si>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</si>
  <si>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</si>
  <si>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</si>
  <si>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</si>
  <si>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</si>
  <si>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</si>
  <si>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</si>
  <si>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</si>
  <si>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</si>
  <si>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</si>
  <si>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</si>
  <si>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</si>
  <si>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</si>
  <si>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</si>
  <si>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</si>
  <si>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</si>
  <si>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</si>
  <si>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</si>
  <si>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</si>
  <si>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</si>
  <si>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</si>
  <si>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</si>
  <si>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</si>
  <si>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</si>
  <si>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</si>
  <si>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</si>
  <si>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</si>
  <si>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</si>
  <si>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</si>
  <si>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</si>
  <si>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</si>
  <si>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</si>
  <si>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</si>
  <si>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</si>
  <si>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</si>
  <si>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</si>
  <si>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</si>
  <si>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</si>
  <si>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</si>
  <si>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</si>
  <si>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</si>
  <si>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</si>
  <si>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</si>
  <si>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</si>
  <si>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</si>
  <si>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</si>
  <si>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</si>
  <si>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</si>
  <si>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</si>
  <si>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</si>
  <si>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</si>
  <si>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</si>
  <si>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</si>
  <si>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</si>
  <si>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</si>
  <si>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</si>
  <si>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</si>
  <si>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</si>
  <si>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</si>
  <si>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</si>
  <si>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</si>
  <si>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</si>
  <si>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</si>
  <si>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</si>
  <si>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</si>
  <si>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</si>
  <si>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</si>
  <si>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</si>
  <si>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</si>
  <si>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</si>
  <si>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</si>
  <si>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</si>
  <si>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</si>
  <si>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</si>
  <si>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</si>
  <si>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</si>
  <si>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</si>
  <si>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</si>
  <si>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</si>
  <si>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</si>
  <si>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</si>
  <si>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</si>
  <si>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</si>
  <si>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</si>
  <si>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</si>
  <si>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</si>
  <si>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</si>
  <si>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</si>
  <si>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</si>
  <si>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</si>
  <si>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</si>
  <si>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</si>
  <si>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</si>
  <si>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</si>
  <si>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</si>
  <si>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</si>
  <si>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</si>
  <si>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</si>
  <si>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</si>
  <si>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</si>
  <si>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</si>
  <si>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</si>
  <si>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</si>
  <si>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</si>
  <si>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</si>
  <si>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</si>
  <si>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</si>
  <si>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</si>
  <si>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</si>
  <si>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</si>
  <si>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</si>
  <si>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</si>
  <si>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</si>
  <si>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</si>
  <si>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</si>
  <si>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</si>
  <si>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</si>
  <si>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</si>
  <si>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</si>
  <si>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</si>
  <si>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</si>
  <si>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</si>
  <si>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</si>
  <si>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</si>
  <si>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</si>
  <si>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</si>
  <si>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</si>
  <si>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</si>
  <si>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</si>
  <si>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</si>
  <si>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</si>
  <si>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</si>
  <si>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</si>
  <si>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</si>
  <si>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</si>
  <si>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</si>
  <si>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</si>
  <si>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</si>
  <si>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</si>
  <si>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</si>
  <si>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</si>
  <si>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</si>
  <si>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</si>
  <si>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</si>
  <si>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</si>
  <si>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</si>
  <si>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</si>
  <si>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</si>
  <si>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</si>
  <si>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</si>
  <si>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</si>
  <si>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</si>
  <si>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</si>
  <si>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</si>
  <si>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</si>
  <si>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</si>
  <si>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</si>
  <si>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</si>
  <si>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</si>
  <si>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</si>
  <si>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</si>
  <si>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</si>
  <si>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</si>
  <si>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</si>
  <si>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</si>
  <si>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</si>
  <si>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</si>
  <si>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</si>
  <si>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</si>
  <si>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</si>
  <si>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</si>
  <si>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</si>
  <si>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</si>
  <si>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</si>
  <si>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</si>
  <si>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</si>
  <si>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</si>
  <si>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</si>
  <si>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</si>
  <si>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</si>
  <si>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</si>
  <si>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</si>
  <si>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</si>
  <si>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</si>
  <si>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</si>
  <si>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</si>
  <si>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</si>
  <si>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</si>
  <si>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</si>
  <si>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</si>
  <si>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</si>
  <si>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</si>
  <si>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</si>
  <si>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</si>
  <si>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</si>
  <si>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</si>
  <si>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</si>
  <si>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</si>
  <si>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</si>
  <si>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</si>
  <si>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</si>
  <si>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</si>
  <si>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</si>
  <si>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</si>
  <si>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</si>
  <si>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</si>
  <si>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</si>
  <si>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</si>
  <si>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</si>
  <si>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</si>
  <si>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</si>
  <si>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</si>
  <si>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</si>
  <si>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</si>
  <si>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</si>
  <si>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</si>
  <si>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</si>
  <si>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</si>
  <si>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</si>
  <si>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</si>
  <si>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</si>
  <si>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</si>
  <si>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</si>
  <si>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</si>
  <si>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</si>
  <si>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</si>
  <si>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</si>
  <si>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</si>
  <si>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</si>
  <si>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</si>
  <si>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</si>
  <si>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</si>
  <si>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</si>
  <si>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</si>
  <si>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</si>
  <si>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</si>
  <si>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</si>
  <si>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</si>
  <si>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</si>
  <si>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</si>
  <si>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</si>
  <si>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</si>
  <si>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</si>
  <si>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</si>
  <si>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</si>
  <si>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</si>
  <si>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</si>
  <si>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</si>
  <si>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</si>
  <si>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</si>
  <si>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</si>
  <si>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</si>
  <si>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</si>
  <si>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</si>
  <si>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</si>
  <si>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</si>
  <si>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</si>
  <si>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</si>
  <si>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</si>
  <si>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</si>
  <si>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</si>
  <si>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</si>
  <si>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</si>
  <si>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</si>
  <si>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</si>
  <si>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</si>
  <si>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</si>
  <si>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</si>
  <si>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</si>
  <si>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</si>
  <si>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</si>
  <si>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</si>
  <si>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</si>
  <si>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</si>
  <si>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</si>
  <si>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</si>
  <si>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</si>
  <si>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</si>
  <si>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</si>
  <si>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</si>
  <si>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</si>
  <si>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</si>
  <si>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</si>
  <si>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</si>
  <si>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</si>
  <si>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</si>
  <si>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</si>
  <si>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</si>
  <si>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</si>
  <si>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</si>
  <si>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</si>
  <si>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</si>
  <si>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</si>
  <si>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</si>
  <si>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</si>
  <si>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</si>
  <si>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</si>
  <si>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</si>
  <si>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</si>
  <si>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</si>
  <si>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</si>
  <si>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</si>
  <si>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</si>
  <si>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</si>
  <si>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</si>
  <si>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</si>
  <si>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</si>
  <si>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</si>
  <si>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</si>
  <si>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</si>
  <si>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</si>
  <si>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</si>
  <si>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</si>
  <si>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</si>
  <si>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</si>
  <si>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</si>
  <si>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</si>
  <si>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</si>
  <si>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</si>
  <si>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</si>
  <si>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</si>
  <si>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</si>
  <si>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</si>
  <si>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</si>
  <si>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</si>
  <si>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</si>
  <si>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</si>
  <si>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</si>
  <si>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</si>
  <si>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</si>
  <si>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</si>
  <si>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</si>
  <si>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</si>
  <si>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</si>
  <si>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</si>
  <si>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</si>
  <si>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</si>
  <si>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</si>
  <si>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</si>
  <si>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</si>
  <si>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</si>
  <si>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</si>
  <si>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</si>
  <si>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</si>
  <si>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</si>
  <si>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</si>
  <si>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</si>
  <si>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</si>
  <si>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</si>
  <si>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</si>
  <si>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</si>
  <si>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</si>
  <si>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</si>
  <si>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</si>
  <si>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</si>
  <si>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</si>
  <si>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</si>
  <si>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</si>
  <si>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</si>
  <si>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</si>
  <si>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</si>
  <si>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</si>
  <si>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</si>
  <si>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</si>
  <si>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</si>
  <si>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</si>
  <si>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</si>
  <si>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</si>
  <si>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</si>
  <si>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</si>
  <si>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</si>
  <si>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</si>
  <si>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</si>
  <si>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</si>
  <si>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</si>
  <si>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</si>
  <si>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</si>
  <si>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</si>
  <si>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</si>
  <si>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</si>
  <si>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</si>
  <si>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</si>
  <si>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</si>
  <si>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</si>
  <si>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</si>
  <si>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</si>
  <si>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</si>
  <si>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</si>
  <si>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</si>
  <si>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</si>
  <si>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</si>
  <si>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</si>
  <si>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</si>
  <si>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</si>
  <si>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</si>
  <si>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</si>
  <si>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</si>
  <si>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</si>
  <si>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</si>
  <si>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</si>
  <si>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</si>
  <si>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</si>
  <si>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</si>
  <si>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</si>
  <si>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</si>
  <si>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</si>
  <si>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</si>
  <si>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</si>
  <si>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</si>
  <si>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</si>
  <si>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</si>
  <si>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</si>
  <si>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</si>
  <si>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</si>
  <si>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</si>
  <si>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</si>
  <si>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</si>
  <si>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</si>
  <si>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</si>
  <si>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</si>
  <si>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</si>
  <si>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</si>
  <si>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</si>
  <si>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</si>
  <si>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</si>
  <si>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</si>
  <si>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</si>
  <si>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</si>
  <si>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</si>
  <si>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</si>
  <si>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</si>
  <si>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</si>
  <si>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</si>
  <si>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</si>
  <si>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</si>
  <si>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</si>
  <si>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</si>
  <si>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</si>
  <si>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</si>
  <si>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</si>
  <si>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</si>
  <si>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</si>
  <si>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</si>
  <si>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</si>
  <si>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</si>
  <si>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</si>
  <si>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</si>
  <si>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</si>
  <si>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</si>
  <si>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</si>
  <si>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</si>
  <si>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</si>
  <si>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</si>
  <si>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</si>
  <si>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</si>
  <si>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</si>
  <si>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</si>
  <si>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</si>
  <si>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</si>
  <si>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</si>
  <si>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</si>
  <si>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</si>
  <si>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</si>
  <si>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</si>
  <si>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</si>
  <si>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</si>
  <si>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</si>
  <si>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</si>
  <si>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</si>
  <si>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</si>
  <si>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</si>
  <si>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</si>
  <si>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</si>
  <si>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</si>
  <si>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</si>
  <si>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</si>
  <si>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</si>
  <si>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</si>
  <si>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</si>
  <si>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</si>
  <si>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</si>
  <si>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</si>
  <si>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</si>
  <si>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</si>
  <si>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</si>
  <si>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</si>
  <si>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</si>
  <si>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</si>
  <si>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</si>
  <si>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</si>
  <si>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</si>
  <si>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</si>
  <si>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</si>
  <si>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</si>
  <si>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</si>
  <si>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</si>
  <si>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</si>
  <si>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</si>
  <si>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</si>
  <si>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</si>
  <si>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</si>
  <si>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</si>
  <si>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</si>
  <si>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</si>
  <si>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</si>
  <si>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</si>
  <si>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</si>
  <si>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</si>
  <si>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</si>
  <si>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</si>
  <si>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</si>
  <si>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</si>
  <si>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</si>
  <si>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</si>
  <si>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</si>
  <si>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</si>
  <si>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</si>
  <si>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</si>
  <si>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</si>
  <si>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</si>
  <si>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</si>
  <si>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</si>
  <si>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</si>
  <si>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</si>
  <si>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</si>
  <si>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</si>
  <si>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</si>
  <si>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</si>
  <si>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</si>
  <si>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</si>
  <si>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</si>
  <si>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</si>
  <si>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</si>
  <si>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</si>
  <si>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</si>
  <si>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</si>
  <si>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</si>
  <si>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</si>
  <si>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</si>
  <si>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</si>
  <si>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</si>
  <si>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</si>
  <si>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</si>
  <si>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</si>
  <si>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</si>
  <si>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</si>
  <si>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</si>
  <si>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</si>
  <si>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</si>
  <si>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</si>
  <si>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</si>
  <si>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</si>
  <si>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</si>
  <si>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</si>
  <si>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</si>
  <si>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</si>
  <si>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</si>
  <si>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</si>
  <si>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</si>
  <si>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</si>
  <si>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</si>
  <si>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</si>
  <si>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</si>
  <si>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</si>
  <si>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</si>
  <si>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</si>
  <si>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</si>
  <si>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</si>
  <si>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</si>
  <si>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</si>
  <si>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</si>
  <si>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</si>
  <si>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</si>
  <si>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</si>
  <si>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</si>
  <si>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</si>
  <si>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</si>
  <si>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</si>
  <si>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</si>
  <si>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</si>
  <si>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</si>
  <si>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</si>
  <si>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</si>
  <si>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</si>
  <si>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</si>
  <si>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</si>
  <si>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</si>
  <si>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</si>
  <si>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</si>
  <si>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</si>
  <si>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</si>
  <si>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</si>
  <si>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</si>
  <si>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</si>
  <si>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</si>
  <si>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</si>
  <si>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</si>
  <si>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</si>
  <si>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</si>
  <si>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</si>
  <si>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</si>
  <si>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</si>
  <si>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</si>
  <si>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</si>
  <si>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</si>
  <si>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</si>
  <si>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</si>
  <si>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</si>
  <si>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</si>
  <si>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</si>
  <si>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</si>
  <si>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</si>
  <si>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</si>
  <si>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</si>
  <si>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</si>
  <si>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</si>
  <si>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</si>
  <si>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</si>
  <si>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</si>
  <si>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</si>
  <si>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</si>
  <si>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</si>
  <si>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</si>
  <si>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</si>
  <si>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</si>
  <si>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</si>
  <si>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</si>
  <si>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</si>
  <si>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</si>
  <si>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</si>
  <si>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</si>
  <si>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</si>
  <si>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</si>
  <si>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</si>
  <si>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</si>
  <si>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</si>
  <si>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</si>
  <si>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</si>
  <si>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</si>
  <si>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</si>
  <si>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</si>
  <si>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</si>
  <si>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</si>
  <si>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</si>
  <si>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</si>
  <si>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</si>
  <si>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</si>
  <si>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</si>
  <si>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</si>
  <si>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</si>
  <si>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</si>
  <si>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</si>
  <si>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</si>
  <si>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</si>
  <si>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</si>
  <si>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</si>
  <si>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</si>
  <si>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</si>
  <si>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</si>
  <si>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</si>
  <si>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</si>
  <si>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</si>
  <si>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</si>
  <si>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</si>
  <si>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</si>
  <si>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</si>
  <si>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</si>
  <si>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</si>
  <si>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</si>
  <si>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</si>
  <si>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</si>
  <si>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</si>
  <si>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</si>
  <si>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</si>
  <si>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</si>
  <si>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</si>
  <si>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</si>
  <si>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</si>
  <si>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</si>
  <si>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</si>
  <si>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</si>
  <si>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</si>
  <si>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</si>
  <si>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</si>
  <si>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</si>
  <si>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</si>
  <si>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</si>
  <si>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</si>
  <si>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</si>
  <si>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</si>
  <si>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</si>
  <si>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</si>
  <si>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</si>
  <si>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</si>
  <si>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</si>
  <si>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</si>
  <si>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</si>
  <si>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</si>
  <si>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</si>
  <si>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</si>
  <si>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</si>
  <si>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</si>
  <si>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</si>
  <si>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</si>
  <si>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</si>
  <si>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</si>
  <si>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</si>
  <si>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</si>
  <si>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</si>
  <si>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</si>
  <si>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</si>
  <si>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</si>
  <si>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</si>
  <si>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</si>
  <si>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</si>
  <si>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</si>
  <si>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</si>
  <si>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</si>
  <si>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</si>
  <si>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</si>
  <si>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</si>
  <si>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</si>
  <si>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</si>
  <si>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</si>
  <si>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</si>
  <si>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</si>
  <si>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</si>
  <si>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</si>
  <si>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</si>
  <si>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</si>
  <si>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</si>
  <si>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</si>
  <si>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</si>
  <si>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</si>
  <si>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</si>
  <si>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</si>
  <si>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</si>
  <si>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</si>
  <si>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</si>
  <si>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</si>
  <si>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</si>
  <si>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</si>
  <si>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</si>
  <si>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</si>
  <si>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</si>
  <si>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</si>
  <si>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</si>
  <si>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</si>
  <si>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</si>
  <si>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</si>
  <si>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</si>
  <si>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</si>
  <si>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</si>
  <si>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</si>
  <si>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</si>
  <si>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</si>
  <si>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</si>
  <si>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</si>
  <si>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</si>
  <si>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</si>
  <si>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</si>
  <si>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</si>
  <si>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</si>
  <si>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</si>
  <si>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</si>
  <si>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</si>
  <si>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</si>
  <si>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</si>
  <si>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</si>
  <si>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</si>
  <si>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</si>
  <si>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</si>
  <si>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</si>
  <si>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</si>
  <si>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</si>
  <si>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</si>
  <si>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</si>
  <si>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</si>
  <si>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</si>
  <si>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</si>
  <si>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</si>
  <si>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</si>
  <si>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</si>
  <si>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</si>
  <si>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</si>
  <si>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</si>
  <si>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</si>
  <si>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</si>
  <si>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</si>
  <si>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</si>
  <si>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</si>
  <si>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</si>
  <si>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</si>
  <si>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</si>
  <si>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</si>
  <si>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</si>
  <si>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</si>
  <si>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</si>
  <si>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</si>
  <si>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</si>
  <si>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</si>
  <si>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</si>
  <si>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</si>
  <si>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</si>
  <si>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</si>
  <si>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</si>
  <si>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</si>
  <si>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</si>
  <si>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</si>
  <si>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</si>
  <si>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</si>
  <si>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</si>
  <si>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</si>
  <si>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</si>
  <si>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</si>
  <si>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</si>
  <si>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</si>
  <si>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</si>
  <si>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</si>
  <si>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</si>
  <si>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</si>
  <si>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</si>
  <si>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</si>
  <si>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</si>
  <si>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</si>
  <si>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</si>
  <si>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</si>
  <si>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</si>
  <si>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</si>
  <si>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</si>
  <si>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</si>
  <si>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</si>
  <si>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</si>
  <si>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</si>
  <si>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</si>
  <si>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</si>
  <si>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</si>
  <si>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</si>
  <si>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</si>
  <si>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</si>
  <si>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</si>
  <si>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</si>
  <si>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</si>
  <si>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</si>
  <si>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</si>
  <si>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</si>
  <si>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</si>
  <si>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</si>
  <si>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</si>
  <si>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</si>
  <si>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</si>
  <si>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</si>
  <si>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</si>
  <si>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</si>
  <si>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</si>
  <si>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</si>
  <si>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</si>
  <si>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</si>
  <si>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</si>
  <si>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</si>
  <si>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</si>
  <si>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</si>
  <si>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</si>
  <si>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</si>
  <si>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</si>
  <si>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</si>
  <si>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</si>
  <si>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</si>
  <si>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</si>
  <si>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</si>
  <si>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</si>
  <si>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</si>
  <si>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</si>
  <si>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</si>
  <si>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</si>
  <si>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</si>
  <si>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</si>
  <si>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</si>
  <si>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</si>
  <si>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</si>
  <si>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</si>
  <si>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</si>
  <si>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</si>
  <si>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</si>
  <si>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</si>
  <si>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</si>
  <si>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</si>
  <si>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</si>
  <si>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</si>
  <si>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</si>
  <si>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</si>
  <si>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</si>
  <si>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</si>
  <si>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</si>
  <si>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</si>
  <si>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</si>
  <si>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</si>
  <si>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</si>
  <si>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</si>
  <si>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</si>
  <si>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</si>
  <si>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</si>
  <si>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</si>
  <si>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</si>
  <si>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</si>
  <si>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</si>
  <si>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</si>
  <si>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</si>
  <si>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</si>
  <si>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</si>
  <si>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</si>
  <si>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</si>
  <si>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</si>
  <si>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</si>
  <si>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</si>
  <si>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</si>
  <si>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</si>
  <si>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</si>
  <si>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</si>
  <si>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</si>
  <si>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</si>
  <si>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</si>
  <si>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</si>
  <si>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</si>
  <si>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</si>
  <si>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</si>
  <si>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</si>
  <si>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</si>
  <si>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</si>
  <si>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</si>
  <si>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</si>
  <si>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</si>
  <si>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</si>
  <si>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</si>
  <si>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</si>
  <si>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</si>
  <si>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</si>
  <si>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</si>
  <si>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</si>
  <si>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</si>
  <si>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</si>
  <si>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</si>
  <si>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</si>
  <si>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</si>
  <si>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</si>
  <si>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</si>
  <si>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</si>
  <si>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</si>
  <si>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</si>
  <si>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</si>
  <si>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</si>
  <si>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</si>
  <si>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</si>
  <si>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</si>
  <si>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</si>
  <si>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</si>
  <si>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</si>
  <si>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</si>
  <si>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</si>
  <si>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</si>
  <si>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</si>
  <si>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</si>
  <si>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</si>
  <si>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</si>
  <si>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</si>
  <si>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</si>
  <si>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</si>
  <si>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</si>
  <si>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</si>
  <si>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</si>
  <si>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</si>
  <si>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</si>
  <si>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</si>
  <si>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</si>
  <si>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</si>
  <si>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</si>
  <si>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</si>
  <si>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</si>
  <si>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</si>
  <si>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</si>
  <si>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</si>
  <si>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</si>
  <si>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</si>
  <si>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</si>
  <si>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</si>
  <si>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</si>
  <si>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</si>
  <si>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</si>
  <si>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</si>
  <si>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</si>
  <si>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</si>
  <si>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</si>
  <si>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</si>
  <si>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</si>
  <si>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</si>
  <si>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</si>
  <si>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</si>
  <si>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</si>
  <si>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</si>
  <si>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</si>
  <si>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</si>
  <si>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</si>
  <si>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</si>
  <si>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</si>
  <si>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</si>
  <si>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</si>
  <si>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</si>
  <si>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</si>
  <si>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</si>
  <si>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</si>
  <si>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</si>
  <si>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</si>
  <si>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</si>
  <si>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</si>
  <si>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</si>
  <si>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</si>
  <si>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</si>
  <si>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</si>
  <si>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</si>
  <si>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</si>
  <si>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</si>
  <si>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</si>
  <si>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</si>
  <si>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</si>
  <si>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</si>
  <si>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</si>
  <si>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</si>
  <si>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</si>
  <si>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</si>
  <si>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</si>
  <si>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</si>
  <si>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</si>
  <si>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</si>
  <si>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</si>
  <si>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</si>
  <si>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</si>
  <si>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</si>
  <si>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</si>
  <si>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</si>
  <si>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</si>
  <si>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</si>
  <si>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</si>
  <si>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</si>
  <si>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</si>
  <si>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</si>
  <si>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</si>
  <si>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</si>
  <si>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</si>
  <si>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</si>
  <si>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</si>
  <si>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</si>
  <si>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</si>
  <si>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</si>
  <si>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</si>
  <si>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</si>
  <si>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</si>
  <si>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</si>
  <si>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</si>
  <si>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</si>
  <si>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</si>
  <si>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</si>
  <si>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</si>
  <si>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</si>
  <si>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</si>
  <si>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</si>
  <si>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</si>
  <si>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</si>
  <si>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</si>
  <si>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</si>
  <si>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</si>
  <si>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</si>
  <si>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</si>
  <si>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</si>
  <si>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</si>
  <si>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</si>
  <si>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</si>
  <si>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</si>
  <si>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</si>
  <si>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</si>
  <si>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</si>
  <si>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</si>
  <si>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</si>
  <si>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</si>
  <si>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</si>
  <si>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</si>
  <si>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</si>
  <si>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</si>
  <si>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</si>
  <si>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</si>
  <si>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</si>
  <si>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</si>
  <si>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</si>
  <si>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</si>
  <si>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</si>
  <si>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</si>
  <si>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</si>
  <si>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</si>
  <si>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</si>
  <si>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</si>
  <si>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</si>
  <si>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</si>
  <si>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</si>
  <si>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</si>
  <si>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</si>
  <si>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</si>
  <si>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</si>
  <si>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</si>
  <si>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</si>
  <si>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</si>
  <si>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</si>
  <si>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</si>
  <si>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</si>
  <si>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</si>
  <si>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</si>
  <si>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</si>
  <si>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</si>
  <si>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</si>
  <si>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</si>
  <si>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</si>
  <si>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</si>
  <si>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</si>
  <si>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</si>
  <si>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</si>
  <si>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</si>
  <si>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</si>
  <si>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</si>
  <si>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</si>
  <si>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</si>
  <si>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</si>
  <si>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</si>
  <si>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</si>
  <si>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</si>
  <si>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</si>
  <si>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</si>
  <si>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</si>
  <si>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</si>
  <si>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</si>
  <si>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</si>
  <si>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</si>
  <si>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</si>
  <si>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</si>
  <si>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</si>
  <si>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</si>
  <si>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</si>
  <si>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</si>
  <si>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</si>
  <si>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</si>
  <si>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</si>
  <si>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</si>
  <si>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</si>
  <si>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</si>
  <si>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</si>
  <si>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</si>
  <si>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</si>
  <si>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</si>
  <si>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</si>
  <si>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</si>
  <si>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</si>
  <si>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</si>
  <si>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</si>
  <si>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</si>
  <si>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</si>
  <si>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</si>
  <si>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</si>
  <si>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</si>
  <si>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</si>
  <si>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</si>
  <si>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</si>
  <si>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</si>
  <si>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</si>
  <si>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</si>
  <si>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</si>
  <si>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</si>
  <si>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</si>
  <si>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</si>
  <si>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</si>
  <si>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</si>
  <si>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</si>
  <si>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</si>
  <si>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</si>
  <si>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</si>
  <si>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</si>
  <si>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</si>
  <si>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</si>
  <si>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</si>
  <si>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</si>
  <si>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</si>
  <si>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</si>
  <si>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</si>
  <si>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</si>
  <si>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</si>
  <si>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</si>
  <si>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</si>
  <si>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</si>
  <si>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</si>
  <si>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</si>
  <si>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</si>
  <si>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</si>
  <si>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</si>
  <si>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</si>
  <si>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</si>
  <si>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</si>
  <si>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</si>
  <si>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</si>
  <si>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</si>
  <si>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</si>
  <si>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</si>
  <si>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</si>
  <si>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</si>
  <si>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</si>
  <si>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</si>
  <si>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</si>
  <si>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</si>
  <si>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</si>
  <si>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</si>
  <si>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</si>
  <si>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</si>
  <si>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</si>
  <si>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</si>
  <si>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</si>
  <si>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</si>
  <si>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</si>
  <si>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</si>
  <si>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</si>
  <si>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</si>
  <si>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</si>
  <si>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</si>
  <si>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</si>
  <si>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</si>
  <si>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</si>
  <si>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</si>
  <si>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</si>
  <si>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</si>
  <si>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</si>
  <si>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</si>
  <si>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</si>
  <si>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</si>
  <si>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</si>
  <si>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</si>
  <si>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</si>
  <si>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</si>
  <si>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</si>
  <si>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</si>
  <si>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</si>
  <si>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</si>
  <si>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</si>
  <si>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</si>
  <si>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</si>
  <si>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</si>
  <si>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</si>
  <si>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</si>
  <si>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</si>
  <si>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</si>
  <si>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</si>
  <si>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</si>
  <si>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</si>
  <si>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</si>
  <si>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</si>
  <si>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</si>
  <si>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</si>
  <si>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</si>
  <si>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</si>
  <si>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</si>
  <si>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</si>
  <si>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</si>
  <si>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</si>
  <si>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</si>
  <si>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</si>
  <si>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</si>
  <si>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</si>
  <si>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</si>
  <si>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</si>
  <si>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</si>
  <si>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</si>
  <si>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</si>
  <si>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</si>
  <si>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</si>
  <si>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</si>
  <si>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</si>
  <si>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</si>
  <si>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</si>
  <si>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</si>
  <si>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</si>
  <si>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</si>
  <si>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</si>
  <si>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</si>
  <si>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</si>
  <si>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</si>
  <si>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</si>
  <si>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</si>
  <si>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</si>
  <si>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</si>
  <si>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</si>
  <si>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</si>
  <si>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</si>
  <si>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</si>
  <si>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</si>
  <si>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</si>
  <si>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</si>
  <si>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</si>
  <si>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</si>
  <si>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</si>
  <si>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</si>
  <si>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</si>
  <si>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</si>
  <si>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</si>
  <si>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</si>
  <si>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</si>
  <si>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</si>
  <si>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</si>
  <si>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</si>
  <si>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</si>
  <si>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</si>
  <si>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</si>
  <si>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</si>
  <si>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</si>
  <si>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</si>
  <si>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</si>
  <si>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</si>
  <si>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</si>
  <si>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</si>
  <si>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</si>
  <si>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</si>
  <si>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</si>
  <si>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</si>
  <si>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</si>
  <si>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</si>
  <si>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</si>
  <si>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</si>
  <si>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</si>
  <si>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</si>
  <si>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</si>
  <si>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</si>
  <si>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</si>
  <si>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</si>
  <si>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</si>
  <si>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</si>
  <si>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</si>
  <si>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</si>
  <si>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</si>
  <si>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</si>
  <si>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</si>
  <si>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</si>
  <si>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</si>
  <si>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</si>
  <si>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</si>
  <si>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</si>
  <si>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</si>
  <si>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</si>
  <si>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</si>
  <si>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</si>
  <si>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</si>
  <si>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</si>
  <si>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</si>
  <si>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</si>
  <si>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</si>
  <si>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</si>
  <si>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</si>
  <si>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</si>
  <si>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</si>
  <si>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</si>
  <si>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</si>
  <si>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</si>
  <si>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</si>
  <si>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</si>
  <si>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</si>
  <si>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</si>
  <si>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</si>
  <si>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</si>
  <si>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</si>
  <si>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</si>
  <si>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</si>
  <si>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</si>
  <si>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</si>
  <si>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</si>
  <si>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</si>
  <si>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</si>
  <si>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</si>
  <si>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</si>
  <si>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</si>
  <si>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</si>
  <si>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</si>
  <si>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</si>
  <si>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</si>
  <si>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</si>
  <si>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</si>
  <si>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</si>
  <si>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</si>
  <si>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</si>
  <si>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</si>
  <si>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</si>
  <si>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</si>
  <si>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</si>
  <si>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</si>
  <si>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</si>
  <si>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</si>
  <si>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</si>
  <si>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</si>
  <si>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</si>
  <si>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</si>
  <si>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</si>
  <si>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</si>
  <si>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</si>
  <si>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</si>
  <si>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</si>
  <si>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</si>
  <si>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</si>
  <si>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</si>
  <si>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</si>
  <si>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</si>
  <si>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</si>
  <si>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</si>
  <si>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</si>
  <si>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</si>
  <si>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</si>
  <si>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</si>
  <si>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</si>
  <si>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</si>
  <si>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</si>
  <si>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</si>
  <si>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</si>
  <si>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</si>
  <si>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</si>
  <si>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</si>
  <si>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</si>
  <si>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</si>
  <si>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</si>
  <si>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</si>
  <si>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</si>
  <si>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</si>
  <si>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</si>
  <si>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</si>
  <si>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</si>
  <si>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</si>
  <si>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</si>
  <si>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</si>
  <si>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</si>
  <si>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</si>
  <si>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</si>
  <si>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</si>
  <si>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</si>
  <si>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</si>
  <si>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</si>
  <si>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</si>
  <si>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</si>
  <si>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</si>
  <si>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</si>
  <si>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</si>
  <si>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</si>
  <si>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</si>
  <si>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</si>
  <si>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</si>
  <si>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</si>
  <si>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</si>
  <si>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</si>
  <si>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</si>
  <si>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</si>
  <si>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</si>
  <si>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</si>
  <si>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</si>
  <si>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</si>
  <si>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</si>
  <si>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</si>
  <si>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</si>
  <si>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</si>
  <si>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</si>
  <si>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</si>
  <si>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</si>
  <si>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</si>
  <si>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</si>
  <si>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</si>
  <si>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</si>
  <si>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</si>
  <si>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</si>
  <si>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</si>
  <si>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</si>
  <si>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</si>
  <si>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</si>
  <si>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</si>
  <si>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</si>
  <si>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</si>
  <si>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</si>
  <si>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</si>
  <si>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</si>
  <si>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</si>
  <si>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</si>
  <si>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</si>
  <si>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</si>
  <si>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</si>
  <si>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</si>
  <si>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</si>
  <si>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</si>
  <si>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</si>
  <si>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</si>
  <si>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</si>
  <si>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</si>
  <si>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</si>
  <si>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</si>
  <si>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</si>
  <si>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</si>
  <si>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</si>
  <si>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</si>
  <si>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</si>
  <si>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</si>
  <si>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</si>
  <si>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</si>
  <si>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</si>
  <si>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</si>
  <si>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</si>
  <si>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</si>
  <si>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</si>
  <si>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</si>
  <si>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</si>
  <si>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</si>
  <si>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</si>
  <si>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</si>
  <si>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</si>
  <si>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</si>
  <si>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</si>
  <si>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</si>
  <si>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</si>
  <si>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</si>
  <si>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</si>
  <si>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</si>
  <si>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</si>
  <si>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</si>
  <si>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</si>
  <si>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</si>
  <si>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</si>
  <si>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</si>
  <si>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</si>
  <si>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</si>
  <si>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</si>
  <si>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</si>
  <si>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</si>
  <si>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</si>
  <si>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</si>
  <si>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</si>
  <si>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</si>
  <si>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</si>
  <si>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</si>
  <si>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</si>
  <si>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</si>
  <si>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</si>
  <si>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</si>
  <si>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</si>
  <si>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</si>
  <si>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</si>
  <si>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</si>
  <si>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</si>
  <si>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</si>
  <si>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</si>
  <si>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</si>
  <si>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</si>
  <si>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</si>
  <si>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</si>
  <si>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</si>
  <si>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</si>
  <si>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</si>
  <si>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</si>
  <si>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</si>
  <si>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</si>
  <si>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</si>
  <si>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</si>
  <si>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</si>
  <si>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</si>
  <si>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</si>
  <si>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</si>
  <si>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</si>
  <si>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</si>
  <si>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</si>
  <si>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</si>
  <si>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</si>
  <si>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</si>
  <si>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</si>
  <si>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</si>
  <si>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</si>
  <si>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</si>
  <si>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</si>
  <si>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</si>
  <si>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</si>
  <si>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</si>
  <si>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</si>
  <si>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</si>
  <si>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</si>
  <si>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</si>
  <si>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</si>
  <si>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</si>
  <si>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</si>
  <si>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</si>
  <si>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</si>
  <si>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</si>
  <si>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</si>
  <si>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</si>
  <si>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</si>
  <si>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</si>
  <si>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</si>
  <si>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</si>
  <si>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</si>
  <si>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</si>
  <si>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</si>
  <si>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</si>
  <si>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</si>
  <si>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</si>
  <si>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</si>
  <si>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</si>
  <si>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</si>
  <si>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</si>
  <si>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</si>
  <si>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</si>
  <si>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</si>
  <si>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</si>
  <si>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</si>
  <si>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</si>
  <si>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</si>
  <si>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</si>
  <si>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</si>
  <si>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</si>
  <si>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</si>
  <si>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</si>
  <si>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</si>
  <si>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</si>
  <si>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</si>
  <si>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</si>
  <si>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</si>
  <si>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</si>
  <si>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</si>
  <si>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</si>
  <si>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</si>
  <si>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</si>
  <si>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</si>
  <si>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</si>
  <si>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</si>
  <si>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</si>
  <si>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</si>
  <si>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</si>
  <si>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</si>
  <si>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</si>
  <si>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</si>
  <si>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</si>
  <si>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</si>
  <si>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</si>
  <si>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</si>
  <si>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</si>
  <si>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</si>
  <si>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</si>
  <si>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</si>
  <si>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</si>
  <si>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</si>
  <si>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</si>
  <si>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</si>
  <si>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</si>
  <si>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</si>
  <si>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</si>
  <si>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</si>
  <si>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</si>
  <si>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</si>
  <si>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</si>
  <si>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</si>
  <si>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</si>
  <si>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</si>
  <si>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</si>
  <si>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</si>
  <si>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</si>
  <si>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</si>
  <si>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</si>
  <si>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</si>
  <si>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</si>
  <si>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</si>
  <si>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</si>
  <si>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</si>
  <si>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</si>
  <si>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</si>
  <si>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</si>
  <si>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</si>
  <si>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</si>
  <si>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</si>
  <si>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</si>
  <si>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</si>
  <si>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</si>
  <si>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</si>
  <si>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</si>
  <si>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</si>
  <si>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</si>
  <si>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</si>
  <si>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</si>
  <si>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</si>
  <si>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</si>
  <si>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</si>
  <si>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</si>
  <si>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</si>
  <si>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</si>
  <si>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</si>
  <si>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</si>
  <si>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</si>
  <si>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</si>
  <si>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</si>
  <si>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</si>
  <si>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</si>
  <si>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</si>
  <si>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</si>
  <si>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</si>
  <si>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</si>
  <si>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</si>
  <si>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</si>
  <si>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</si>
  <si>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</si>
  <si>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</si>
  <si>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</si>
  <si>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</si>
  <si>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</si>
  <si>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</si>
  <si>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</si>
  <si>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</si>
  <si>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</si>
  <si>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</si>
  <si>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</si>
  <si>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</si>
  <si>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</si>
  <si>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</si>
  <si>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</si>
  <si>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</si>
  <si>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</si>
  <si>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</si>
  <si>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</si>
  <si>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</si>
  <si>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</si>
  <si>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</si>
  <si>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</si>
  <si>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</si>
  <si>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</si>
  <si>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</si>
  <si>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</si>
  <si>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</si>
  <si>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</si>
  <si>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</si>
  <si>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</si>
  <si>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</si>
  <si>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</si>
  <si>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</si>
  <si>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</si>
  <si>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</si>
  <si>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</si>
  <si>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</si>
  <si>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</si>
  <si>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</si>
  <si>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</si>
  <si>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</si>
  <si>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</si>
  <si>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</si>
  <si>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</si>
  <si>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</si>
  <si>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</si>
  <si>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</si>
  <si>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</si>
  <si>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</si>
  <si>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</si>
  <si>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</si>
  <si>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</si>
  <si>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</si>
  <si>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</si>
  <si>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</si>
  <si>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</si>
  <si>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</si>
  <si>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</si>
  <si>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</si>
  <si>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</si>
  <si>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</si>
  <si>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</si>
  <si>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</si>
  <si>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</si>
  <si>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</si>
  <si>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</si>
  <si>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</si>
  <si>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</si>
  <si>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</si>
  <si>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</si>
  <si>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</si>
  <si>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</si>
  <si>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</si>
  <si>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</si>
  <si>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</si>
  <si>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</si>
  <si>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</si>
  <si>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</si>
  <si>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</si>
  <si>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</si>
  <si>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</si>
  <si>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</si>
  <si>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</si>
  <si>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</si>
  <si>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</si>
  <si>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</si>
  <si>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</si>
  <si>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</si>
  <si>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</si>
  <si>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</si>
  <si>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</si>
  <si>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</si>
  <si>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</si>
  <si>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</si>
  <si>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</si>
  <si>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</si>
  <si>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</si>
  <si>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</si>
  <si>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</si>
  <si>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</si>
  <si>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</si>
  <si>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</si>
  <si>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</si>
  <si>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</si>
  <si>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</si>
  <si>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</si>
  <si>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</si>
  <si>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</si>
  <si>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</si>
  <si>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</si>
  <si>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</si>
  <si>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</si>
  <si>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</si>
  <si>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</si>
  <si>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</si>
  <si>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</si>
  <si>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</si>
  <si>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</si>
  <si>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</si>
  <si>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</si>
  <si>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</si>
  <si>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</si>
  <si>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</si>
  <si>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</si>
  <si>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</si>
  <si>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</si>
  <si>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</si>
  <si>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</si>
  <si>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</si>
  <si>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</si>
  <si>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</si>
  <si>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</si>
  <si>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</si>
  <si>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</si>
  <si>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</si>
  <si>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</si>
  <si>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</si>
  <si>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</si>
  <si>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</si>
  <si>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</si>
  <si>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</si>
  <si>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</si>
  <si>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</si>
  <si>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</si>
  <si>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</si>
  <si>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</si>
  <si>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</si>
  <si>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</si>
  <si>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</si>
  <si>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</si>
  <si>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</si>
  <si>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</si>
  <si>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</si>
  <si>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</si>
  <si>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</si>
  <si>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</si>
  <si>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</si>
  <si>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</si>
  <si>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</si>
  <si>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</si>
  <si>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</si>
  <si>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</si>
  <si>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</si>
  <si>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</si>
  <si>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</si>
  <si>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</si>
  <si>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</si>
  <si>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</si>
  <si>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</si>
  <si>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</si>
  <si>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</si>
  <si>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</si>
  <si>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</si>
  <si>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</si>
  <si>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</si>
  <si>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</si>
  <si>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</si>
  <si>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</si>
  <si>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</si>
  <si>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</si>
  <si>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</si>
  <si>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</si>
  <si>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</si>
  <si>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</si>
  <si>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</si>
  <si>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</si>
  <si>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</si>
  <si>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</si>
  <si>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</si>
  <si>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</si>
  <si>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</si>
  <si>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</si>
  <si>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</si>
  <si>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</si>
  <si>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</si>
  <si>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</si>
  <si>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</si>
  <si>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</si>
  <si>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</si>
  <si>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</si>
  <si>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</si>
  <si>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</si>
  <si>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</si>
  <si>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</si>
  <si>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</si>
  <si>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TRABAJANDO POR LOS NIÑOS Y FAMILIAS DE COLOMBIA</t>
  </si>
  <si>
    <t>DISNEY LINEY LORA GALVAN</t>
  </si>
  <si>
    <t>CL 9 B 9ª-30 BARRIO SANTA CLARA</t>
  </si>
  <si>
    <t>3128354235</t>
  </si>
  <si>
    <t>fundesarrollodelospueblos@gmail.com</t>
  </si>
  <si>
    <t>ATENDER A NIÑOS Y NIÑAS MENORES DE 5 AÑOS , O HASTA SU INGRESO AL GRADO DE TRANSICION EN LOS SERVICIOS DE EDUCACION INICIAL Y CUIDADO, CON EL FIN DE PROMOVER EL DESARROLLO INTEGRAL DE LA PRIMERA INFANCIA CON CALIDAD DE CONFORMIDAD CON LOS LINEAMIENTOS LAS DIRECTRICES Y PARAMETROS ESTABLECIDOS POR EL ICBF</t>
  </si>
  <si>
    <t>INSTITUTO COLOMBIANO DE BIENESTAR FAMILIAR (ICBF)</t>
  </si>
  <si>
    <t>23000832015</t>
  </si>
  <si>
    <t>23/2012/332</t>
  </si>
  <si>
    <t>23/2012/224</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</si>
  <si>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</si>
  <si>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ATENCION INTEGRAL A LA PRIMERA INFANCIA EN LOS CENTROS DE DESARROLLO INFANTIL TEMPRANO EN EL MARCO DE LA ESTRATEGIA DE CERO A SIEMPRE EN EL DEPARTAMENTO DE CORDOBA</t>
  </si>
  <si>
    <t>CAJA DE COMPENSACION FAMILIAR DE CORDOBA COMFACOR</t>
  </si>
  <si>
    <t>23/2012/347</t>
  </si>
  <si>
    <t>23/2013/269</t>
  </si>
  <si>
    <t>0102-2015</t>
  </si>
  <si>
    <t>ATENDER A LA PRIEMRA INFANCIA EN EL MARCO DE LA ESTRATEGIA DE CERO A SIEMPRE DE CONFORMIDAD CON LAS DIRECTRICES, LINEAMIENTOS Y PARAMETROS ESTABLECIDOS POR EL ICBF, ASI COMO REGULAR LAS RELACIONES ENTRE LAS PARTES DERIVADAS DE LA ESTRAGIA DE APORTES DEL ICBF AL CONTRATISTA, PARA QUE ESTE ASUMA CON SU PERSONAL Y BAJO SU EXCLUSIVA RESPONSABILIDAD DICHA ATENCION.</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</si>
  <si>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ATENCIAON</t>
  </si>
  <si>
    <t>BRINDAR ATENCION INTEGRAL A LA PRIMERA INFANCIA EN EL MARCO DE LA ESTARTEGIA DE CERO A SIEMPRE, EN LOS MUNICIPIOS DE CERETE, MONTERIA, LORICA, MONTELIBANO, PUERTO LIBERTADOR, SAN JOSE DE URE, LA APARTADA, SAN PELAYO Y AYAPEL EN LA MODALIDAD FAMILIAR PARA LA ATENCION A 1910 BENEFICIARIOS ENTRE MUJERES GESTANTES, MADRES EN PERIODO DE LACTANCIA NIÑOS Y NIÑAS MENORES DE CINCO AÑOS QUE NO ESTEN SIIENDO BENEFIACIADOS OR NINGUN PROGRAMA DEL ICBF</t>
  </si>
  <si>
    <t>ANGELICA PATRICIA FURNIELES OSORIO</t>
  </si>
  <si>
    <t>CALLE 9 B N° 9A - 30 BRR SANTA CLARA</t>
  </si>
  <si>
    <t>COOPROSENIFA@GMAILCOM</t>
  </si>
  <si>
    <t>23/2012/295</t>
  </si>
  <si>
    <t>23/2012/290</t>
  </si>
  <si>
    <t>BRINDAR ATENCION INTEGRAL A LA PRIMERA INFANCIA EN LOS CENTROS DE DESARROLLO INFANTIL TEMPRANO EN EL MARCO DE LA ESTRATEGIA DE CERO A SIEMPRE EN EL DEPARATAMENTO DE CORDOBA</t>
  </si>
  <si>
    <t>23/2013/277</t>
  </si>
  <si>
    <t>0093-30-04-3013</t>
  </si>
  <si>
    <t>BRINDAR ATENCION INTEGRAL A LA PRIMERA INFANCIA EN LOS CENTROS DE DESARROLLO INFANTIL TEMPRANO EN EL MARCO DE LA ESTRATEGIA DE CERO A SIEMPRE DE CONFORMIDAD CON LAS DIRECTRICES, LINEAMIENTOS Y ESTANDARES ESTABLECIDOS POR EL ICBF ASI COMO REGULARA ENTRE LAS PARTES DERIVADAS DE LA ENTREGA DE APORTES DEL ICBF A EL CONTRATISTA PARA QUE ESTE ASUMA CON SU PERSONAL Y BAJO SU EXCLUSIVA RESPONSABILIDAD DICHA ATENCION</t>
  </si>
  <si>
    <t>BRINDAR ATENCION INTEGRAL A LA PRIMERA INFANCIA EN EL MARCO DE LA ESTARTEGIA DE CERO A SIEMPRE, EN LOS MUNICIPIOS DE MONTERIA, LORICA, MONTELIBANO, PUERTO LIBERTADOR, SAN JOSE DE URE, LA APARTADA Y AYAPEL EN LA MODALIDAD FAMILIAR PARA LA ATENCION A 1000 BENEFICIARIOS ENTRE MUJERES GESTANTES, MADRES EN PERIODO DE LACTANCIA NIÑOS Y NIÑAS MENORES DE CINCO AÑOS QUE NO ESTEN SIIENDO BENEFIACIADOS OR NINGUN PROGRAMA DEL ICBF</t>
  </si>
  <si>
    <t>PRESTAR LOS SERVICIOS DE EDUCACION INICIAL EN EL MARCO DE LA TENCION INTEGRAL DESARROLLO INFANTIL EN MEDIO FAMILIAR DIMF, DE CONFORMIDAD CON EL MANUAL OPERATIVO DE LA MODALIDAD FAMILIAR EL LINEAMIENTO TECNICO PARA LA ATENCION A LA PRIMERA INFANCIA Y LAS DIRECTRICES ESTABLECIDAS POR EL ICBF EN ARMONIA CON LA POLITICA DE ESTADO PARA EL DESARRROLLO INTEGRAL DE LA PRIMERA INFANCIA DE CERO A SIEMPRE. PRESTAR LOS SERVICIOS DE EDUCACION INICIAL EN EL MARCO DE LA ATENCION INTEGRAL CENTRO DE DESARROLLO INFANTIL CDI, DE CONFORMIDAD CON EL MANUAL OPERATIVO DE LA MODALIDAD FAMILIAR EL LINEAMIENTO TECNICO PARA LA ATENCION A LA PRIMERA INFANCIA Y LAS DIRECTRICES ESTABLECIDAS POR EL ICBF EN ARMONIA CON LA POLITICA DE ESTADO PARA EL DESARRROLLO INTEGRAL DE LA PRIMERA INFANCIA DE CERO A SIEMPRE.</t>
  </si>
  <si>
    <t>2021-23-10000756</t>
  </si>
  <si>
    <t>23002142014</t>
  </si>
  <si>
    <t>23001742015</t>
  </si>
  <si>
    <t>701820120198</t>
  </si>
  <si>
    <t>ATENDER A LA PRIMERA INFACIA EN EL MARCO DE LA ESTRATEGIA DE CERO A SIEMPRE ESPECIFICAMENTE EN LOS  NIÑOS Y NIÑAS MENORES DE 5 AÑOS, EN FAMILIAS EN SITUACION DE VULNERABILIDAD DE, DE CONFORMIDAD CON LOS LINEAMIENTOS, LAS DIRECTRICES, Y PARAMETROS ESTABLESIDOS POR EL ICBF, ASI COMO REGULAR LAS RELACIONES ENTRE LAS DERIVADAS DE LA ENTREGA DE APORTES DEL ICBF A LA ENTIDAD  ADMINISTRADORA DEL SERVICIO EN LA MODALIDAD DE HOGARES COMUNITARIOS DE BIENESTAR  EN LAS SIGUIENTES FORMAS DE ATENCION EN FAMILIARES , MULTIPLES, GRUPALES, EMPRESARIALES , JARDINES SOCILES Y EN LA MODALIDAD FAMI.</t>
  </si>
  <si>
    <t>ATENDER A LA PRIMERA INFANCIA EN EL MARCO DE LA ESTRATEGIA DE CERO A SIEMPRE , ESPECIFICAMENTE A LOS NIÑOS Y NIÑAS MENORES DE CINCO AÑOS DE FAMILIA EN SITUACION DE VULNERABILIDAD DE CONFORMIDAD CON LAS DIRECTRCES, LINEAMIENTOS Y PARAMETROS ESTABLECIDOS  POR EL ICBF ASI COMO REGULAR LAS RELACIONE SENTRE LAS PARTES DERIVADAS DE LA ENTREGA DE APORTES DEL ICBF A LA ENTIDAD ADMINISRADORA DEL SERVICIO EN LA MODALIDAD DE HOGARES COMITARIAS DE BIENESTAR EN LAS SIGUIENTES FORMAS DE ATENCION : FAMILIARES , MULTIPLES , GRUPALES, EMPRESARIALES, JARDINES SOCIALES  Y EN LA MODALIDAD FAMILIAR.</t>
  </si>
  <si>
    <t>BRINDAR ATENCION INTEGRAL A LA PRIMERA INFANCIA, NIÑOS Y NIÑAS MENORES DE 5 AÑOS DE FAMILIAS EN SITUACION DE VULNERABILIDAD, ECONOMICA, SOCIAL, CULTURAL Y PSICOAFECTIVA A TRAVES DE LOS HOGARES COMUNITARIOS DE BIENESTAR MODALIDAD: DE CERO A CINCO AÑOS EN LAS SIGUIENTES FORMAS DE ATENCION FAMILIARES MULTIPLES, GRUPALES, Y EN LA MODALIDAD FAMI, APOYAR A LAS FAMILIAS EN DESARROLLO CON MUJERES GESTANTES MADRES LACTANTES Y NIÑOS Y NIÑAS MENORES DE 2 AÑOS QUE SE ENCUENTREN EN VULNERABILIDAD SICOAFECTIVA, NUTRICIONAL ECONOMICA Y SOCIAL</t>
  </si>
  <si>
    <t>$2.217.876.694</t>
  </si>
  <si>
    <t>$ 2.346.185.716</t>
  </si>
  <si>
    <t>$ 1.410.481.280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</si>
</sst>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H1" zoomScale="80" zoomScaleNormal="80"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44194.483604861111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7" t="str">
        <f>HYPERLINK("#Integrante_1!A109","CAPACIDAD RESIDUAL")</f>
        <v>CAPACIDAD RESIDUAL</v>
      </c>
      <c r="F8" s="268"/>
      <c r="G8" s="269"/>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7" t="str">
        <f>HYPERLINK("#Integrante_1!A162","TALENTO HUMANO")</f>
        <v>TALENTO HUMANO</v>
      </c>
      <c r="F9" s="268"/>
      <c r="G9" s="269"/>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7" t="str">
        <f>HYPERLINK("#Integrante_1!F162","INFRAESTRUCTURA")</f>
        <v>INFRAESTRUCTURA</v>
      </c>
      <c r="F10" s="268"/>
      <c r="G10" s="269"/>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2711</v>
      </c>
      <c r="D15" s="35"/>
      <c r="E15" s="35"/>
      <c r="F15" s="5"/>
      <c r="G15" s="32" t="s">
        <v>1168</v>
      </c>
      <c r="H15" s="105" t="s">
        <v>220</v>
      </c>
      <c r="I15" s="32" t="s">
        <v>2629</v>
      </c>
      <c r="J15" s="110" t="s">
        <v>2637</v>
      </c>
      <c r="L15" s="264" t="s">
        <v>8</v>
      </c>
      <c r="M15" s="264"/>
      <c r="N15" s="182">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900219225</v>
      </c>
      <c r="C20" s="5"/>
      <c r="D20" s="74"/>
      <c r="E20" s="159" t="s">
        <v>2669</v>
      </c>
      <c r="F20" s="193" t="s">
        <v>2681</v>
      </c>
      <c r="G20" s="5"/>
      <c r="H20" s="270"/>
      <c r="I20" s="148" t="s">
        <v>220</v>
      </c>
      <c r="J20" s="149" t="s">
        <v>490</v>
      </c>
      <c r="K20" s="150">
        <v>4005484926</v>
      </c>
      <c r="L20" s="151">
        <v>44197</v>
      </c>
      <c r="M20" s="151">
        <v>44561</v>
      </c>
      <c r="N20" s="134">
        <f>+(M20-L20)/30</f>
        <v>12.133333333333333</v>
      </c>
      <c r="O20" s="137"/>
      <c r="U20" s="133"/>
      <c r="V20" s="107">
        <f ca="1">NOW()</f>
        <v>44194.483604861111</v>
      </c>
      <c r="W20" s="107">
        <f ca="1">NOW()</f>
        <v>44194.483604861111</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FUNDACIÓN BETEL CASA DE DIOS</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2710</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14" t="s">
        <v>31</v>
      </c>
      <c r="D48" s="122" t="s">
        <v>2688</v>
      </c>
      <c r="E48" s="144">
        <v>42027</v>
      </c>
      <c r="F48" s="144">
        <v>42369</v>
      </c>
      <c r="G48" s="171">
        <f>IF(AND(E48&lt;&gt;"",F48&lt;&gt;""),((F48-E48)/30),"")</f>
        <v>11.4</v>
      </c>
      <c r="H48" s="123" t="s">
        <v>2686</v>
      </c>
      <c r="I48" s="122" t="s">
        <v>220</v>
      </c>
      <c r="J48" s="122" t="s">
        <v>490</v>
      </c>
      <c r="K48" s="124">
        <v>1410481280</v>
      </c>
      <c r="L48" s="117" t="s">
        <v>26</v>
      </c>
      <c r="M48" s="118">
        <v>1</v>
      </c>
      <c r="N48" s="117" t="s">
        <v>27</v>
      </c>
      <c r="O48" s="117" t="s">
        <v>26</v>
      </c>
      <c r="P48" s="80"/>
    </row>
    <row r="49" spans="1:16" s="6" customFormat="1" ht="24.75" customHeight="1" x14ac:dyDescent="0.25">
      <c r="A49" s="142">
        <v>2</v>
      </c>
      <c r="B49" s="123" t="s">
        <v>2687</v>
      </c>
      <c r="C49" s="114" t="s">
        <v>31</v>
      </c>
      <c r="D49" s="122" t="s">
        <v>2712</v>
      </c>
      <c r="E49" s="144">
        <v>41673</v>
      </c>
      <c r="F49" s="144">
        <v>42034</v>
      </c>
      <c r="G49" s="171">
        <f t="shared" ref="G49:G107" si="2">IF(AND(E49&lt;&gt;"",F49&lt;&gt;""),((F49-E49)/30),"")</f>
        <v>12.033333333333333</v>
      </c>
      <c r="H49" s="123" t="s">
        <v>2715</v>
      </c>
      <c r="I49" s="122" t="s">
        <v>220</v>
      </c>
      <c r="J49" s="122" t="s">
        <v>490</v>
      </c>
      <c r="K49" s="124" t="s">
        <v>2718</v>
      </c>
      <c r="L49" s="117" t="s">
        <v>26</v>
      </c>
      <c r="M49" s="118">
        <v>1</v>
      </c>
      <c r="N49" s="117" t="s">
        <v>27</v>
      </c>
      <c r="O49" s="117" t="s">
        <v>26</v>
      </c>
      <c r="P49" s="80"/>
    </row>
    <row r="50" spans="1:16" s="6" customFormat="1" ht="24.75" customHeight="1" x14ac:dyDescent="0.25">
      <c r="A50" s="142">
        <v>3</v>
      </c>
      <c r="B50" s="123" t="s">
        <v>2687</v>
      </c>
      <c r="C50" s="114" t="s">
        <v>31</v>
      </c>
      <c r="D50" s="122" t="s">
        <v>2712</v>
      </c>
      <c r="E50" s="144">
        <v>41673</v>
      </c>
      <c r="F50" s="144">
        <v>42034</v>
      </c>
      <c r="G50" s="171">
        <f t="shared" si="2"/>
        <v>12.033333333333333</v>
      </c>
      <c r="H50" s="123" t="s">
        <v>2715</v>
      </c>
      <c r="I50" s="122" t="s">
        <v>220</v>
      </c>
      <c r="J50" s="122" t="s">
        <v>494</v>
      </c>
      <c r="K50" s="124" t="s">
        <v>2718</v>
      </c>
      <c r="L50" s="117" t="s">
        <v>26</v>
      </c>
      <c r="M50" s="118">
        <v>1</v>
      </c>
      <c r="N50" s="117" t="s">
        <v>27</v>
      </c>
      <c r="O50" s="117" t="s">
        <v>26</v>
      </c>
      <c r="P50" s="80"/>
    </row>
    <row r="51" spans="1:16" s="6" customFormat="1" ht="24.75" customHeight="1" outlineLevel="1" x14ac:dyDescent="0.25">
      <c r="A51" s="142">
        <v>4</v>
      </c>
      <c r="B51" s="123" t="s">
        <v>2687</v>
      </c>
      <c r="C51" s="114" t="s">
        <v>31</v>
      </c>
      <c r="D51" s="122" t="s">
        <v>2712</v>
      </c>
      <c r="E51" s="144">
        <v>41673</v>
      </c>
      <c r="F51" s="144">
        <v>42034</v>
      </c>
      <c r="G51" s="171">
        <f t="shared" si="2"/>
        <v>12.033333333333333</v>
      </c>
      <c r="H51" s="123" t="s">
        <v>2715</v>
      </c>
      <c r="I51" s="122" t="s">
        <v>220</v>
      </c>
      <c r="J51" s="122" t="s">
        <v>495</v>
      </c>
      <c r="K51" s="124" t="s">
        <v>2718</v>
      </c>
      <c r="L51" s="117" t="s">
        <v>26</v>
      </c>
      <c r="M51" s="118">
        <v>1</v>
      </c>
      <c r="N51" s="117" t="s">
        <v>27</v>
      </c>
      <c r="O51" s="117" t="s">
        <v>26</v>
      </c>
      <c r="P51" s="80"/>
    </row>
    <row r="52" spans="1:16" s="7" customFormat="1" ht="24.75" customHeight="1" outlineLevel="1" x14ac:dyDescent="0.25">
      <c r="A52" s="143">
        <v>5</v>
      </c>
      <c r="B52" s="123" t="s">
        <v>2687</v>
      </c>
      <c r="C52" s="114" t="s">
        <v>31</v>
      </c>
      <c r="D52" s="122" t="s">
        <v>2713</v>
      </c>
      <c r="E52" s="144">
        <v>42037</v>
      </c>
      <c r="F52" s="144">
        <v>42369</v>
      </c>
      <c r="G52" s="171">
        <f t="shared" si="2"/>
        <v>11.066666666666666</v>
      </c>
      <c r="H52" s="120" t="s">
        <v>2716</v>
      </c>
      <c r="I52" s="122" t="s">
        <v>220</v>
      </c>
      <c r="J52" s="122" t="s">
        <v>490</v>
      </c>
      <c r="K52" s="124" t="s">
        <v>2719</v>
      </c>
      <c r="L52" s="117" t="s">
        <v>26</v>
      </c>
      <c r="M52" s="118">
        <v>1</v>
      </c>
      <c r="N52" s="117" t="s">
        <v>27</v>
      </c>
      <c r="O52" s="117" t="s">
        <v>26</v>
      </c>
      <c r="P52" s="81"/>
    </row>
    <row r="53" spans="1:16" s="7" customFormat="1" ht="24.75" customHeight="1" outlineLevel="1" x14ac:dyDescent="0.25">
      <c r="A53" s="143">
        <v>6</v>
      </c>
      <c r="B53" s="123" t="s">
        <v>2687</v>
      </c>
      <c r="C53" s="114" t="s">
        <v>31</v>
      </c>
      <c r="D53" s="122" t="s">
        <v>2714</v>
      </c>
      <c r="E53" s="144">
        <v>40932</v>
      </c>
      <c r="F53" s="144">
        <v>41274</v>
      </c>
      <c r="G53" s="171">
        <f t="shared" si="2"/>
        <v>11.4</v>
      </c>
      <c r="H53" s="123" t="s">
        <v>2717</v>
      </c>
      <c r="I53" s="122" t="s">
        <v>453</v>
      </c>
      <c r="J53" s="122" t="s">
        <v>963</v>
      </c>
      <c r="K53" s="124" t="s">
        <v>2720</v>
      </c>
      <c r="L53" s="117" t="s">
        <v>26</v>
      </c>
      <c r="M53" s="118">
        <v>1</v>
      </c>
      <c r="N53" s="117" t="s">
        <v>27</v>
      </c>
      <c r="O53" s="117" t="s">
        <v>26</v>
      </c>
      <c r="P53" s="81"/>
    </row>
    <row r="54" spans="1:16" s="7" customFormat="1" ht="24.75" customHeight="1" outlineLevel="1" x14ac:dyDescent="0.25">
      <c r="A54" s="143">
        <v>7</v>
      </c>
      <c r="B54" s="113"/>
      <c r="C54" s="114"/>
      <c r="D54" s="112"/>
      <c r="E54" s="144"/>
      <c r="F54" s="144"/>
      <c r="G54" s="171" t="str">
        <f t="shared" si="2"/>
        <v/>
      </c>
      <c r="H54" s="116"/>
      <c r="I54" s="115"/>
      <c r="J54" s="115"/>
      <c r="K54" s="119"/>
      <c r="L54" s="117"/>
      <c r="M54" s="118"/>
      <c r="N54" s="117"/>
      <c r="O54" s="117"/>
      <c r="P54" s="81"/>
    </row>
    <row r="55" spans="1:16" s="7" customFormat="1" ht="24.75" customHeight="1" outlineLevel="1" x14ac:dyDescent="0.25">
      <c r="A55" s="143">
        <v>8</v>
      </c>
      <c r="B55" s="113"/>
      <c r="C55" s="114"/>
      <c r="D55" s="112"/>
      <c r="E55" s="144"/>
      <c r="F55" s="144"/>
      <c r="G55" s="171" t="str">
        <f t="shared" si="2"/>
        <v/>
      </c>
      <c r="H55" s="116"/>
      <c r="I55" s="115"/>
      <c r="J55" s="115"/>
      <c r="K55" s="119"/>
      <c r="L55" s="117"/>
      <c r="M55" s="118"/>
      <c r="N55" s="117"/>
      <c r="O55" s="117"/>
      <c r="P55" s="81"/>
    </row>
    <row r="56" spans="1:16" s="7" customFormat="1" ht="24.75" customHeight="1" outlineLevel="1" x14ac:dyDescent="0.25">
      <c r="A56" s="143">
        <v>9</v>
      </c>
      <c r="B56" s="113"/>
      <c r="C56" s="114"/>
      <c r="D56" s="112"/>
      <c r="E56" s="144"/>
      <c r="F56" s="144"/>
      <c r="G56" s="171" t="str">
        <f t="shared" si="2"/>
        <v/>
      </c>
      <c r="H56" s="116"/>
      <c r="I56" s="115"/>
      <c r="J56" s="115"/>
      <c r="K56" s="119"/>
      <c r="L56" s="117"/>
      <c r="M56" s="118"/>
      <c r="N56" s="117"/>
      <c r="O56" s="117"/>
      <c r="P56" s="81"/>
    </row>
    <row r="57" spans="1:16" s="7" customFormat="1" ht="24.75" customHeight="1" outlineLevel="1" x14ac:dyDescent="0.25">
      <c r="A57" s="143">
        <v>10</v>
      </c>
      <c r="B57" s="64"/>
      <c r="C57" s="65"/>
      <c r="D57" s="63"/>
      <c r="E57" s="144"/>
      <c r="F57" s="144"/>
      <c r="G57" s="171" t="str">
        <f t="shared" si="2"/>
        <v/>
      </c>
      <c r="H57" s="64"/>
      <c r="I57" s="63"/>
      <c r="J57" s="63"/>
      <c r="K57" s="66"/>
      <c r="L57" s="65"/>
      <c r="M57" s="67"/>
      <c r="N57" s="65"/>
      <c r="O57" s="65"/>
      <c r="P57" s="81"/>
    </row>
    <row r="58" spans="1:16" s="7" customFormat="1" ht="24.75" customHeight="1" outlineLevel="1" x14ac:dyDescent="0.25">
      <c r="A58" s="143">
        <v>11</v>
      </c>
      <c r="B58" s="64"/>
      <c r="C58" s="65"/>
      <c r="D58" s="63"/>
      <c r="E58" s="144"/>
      <c r="F58" s="144"/>
      <c r="G58" s="171" t="str">
        <f t="shared" si="2"/>
        <v/>
      </c>
      <c r="H58" s="64"/>
      <c r="I58" s="63"/>
      <c r="J58" s="63"/>
      <c r="K58" s="66"/>
      <c r="L58" s="65"/>
      <c r="M58" s="67"/>
      <c r="N58" s="65"/>
      <c r="O58" s="65"/>
      <c r="P58" s="81"/>
    </row>
    <row r="59" spans="1:16" s="7" customFormat="1" ht="24.75" customHeight="1" outlineLevel="1" x14ac:dyDescent="0.25">
      <c r="A59" s="143">
        <v>12</v>
      </c>
      <c r="B59" s="64"/>
      <c r="C59" s="65"/>
      <c r="D59" s="63"/>
      <c r="E59" s="144"/>
      <c r="F59" s="144"/>
      <c r="G59" s="171" t="str">
        <f t="shared" si="2"/>
        <v/>
      </c>
      <c r="H59" s="64"/>
      <c r="I59" s="63"/>
      <c r="J59" s="63"/>
      <c r="K59" s="66"/>
      <c r="L59" s="65"/>
      <c r="M59" s="67"/>
      <c r="N59" s="65"/>
      <c r="O59" s="65"/>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65"/>
      <c r="O60" s="65"/>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2" t="str">
        <f>+IF(AND(K114&gt;0,O114="Ejecución"),(K114/877802)*Tabla28[[#This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HYPERLINK("#Integrante_1!A1","INICIO")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25" x14ac:dyDescent="0.25">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53" t="s">
        <v>2674</v>
      </c>
      <c r="J179" s="254"/>
      <c r="K179" s="254"/>
      <c r="L179" s="255"/>
      <c r="M179" s="177">
        <v>0.02</v>
      </c>
      <c r="O179" s="8"/>
      <c r="Q179" s="19"/>
      <c r="R179" s="178">
        <f>IF(M179&gt;0,SUM(S179+M179),"")</f>
        <v>0.04</v>
      </c>
      <c r="S179" s="24">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120164547.78</v>
      </c>
      <c r="F185" s="94"/>
      <c r="G185" s="95"/>
      <c r="H185" s="90"/>
      <c r="I185" s="92" t="s">
        <v>2632</v>
      </c>
      <c r="J185" s="183">
        <f>M179</f>
        <v>0.02</v>
      </c>
      <c r="K185" s="249" t="s">
        <v>2633</v>
      </c>
      <c r="L185" s="249"/>
      <c r="M185" s="96">
        <f>+J185*K20</f>
        <v>80109698.519999996</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26" t="s">
        <v>24</v>
      </c>
      <c r="J192" s="5" t="s">
        <v>2642</v>
      </c>
      <c r="K192" s="5"/>
      <c r="M192" s="5"/>
      <c r="N192" s="5"/>
      <c r="O192" s="8"/>
      <c r="Q192" s="153"/>
      <c r="R192" s="154"/>
      <c r="S192" s="154"/>
      <c r="T192" s="153"/>
    </row>
    <row r="193" spans="1:18" x14ac:dyDescent="0.25">
      <c r="A193" s="9"/>
      <c r="C193" s="127">
        <v>42132</v>
      </c>
      <c r="D193" s="5"/>
      <c r="E193" s="126">
        <v>819</v>
      </c>
      <c r="F193" s="5"/>
      <c r="G193" s="5"/>
      <c r="H193" s="146" t="s">
        <v>2682</v>
      </c>
      <c r="J193" s="5"/>
      <c r="K193" s="127">
        <v>41297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2683</v>
      </c>
      <c r="J211" s="27" t="s">
        <v>2627</v>
      </c>
      <c r="K211" s="147" t="s">
        <v>2683</v>
      </c>
      <c r="L211" s="21"/>
      <c r="M211" s="21"/>
      <c r="N211" s="21"/>
      <c r="O211" s="8"/>
    </row>
    <row r="212" spans="1:15" x14ac:dyDescent="0.25">
      <c r="A212" s="9"/>
      <c r="B212" s="27" t="s">
        <v>2624</v>
      </c>
      <c r="C212" s="146" t="s">
        <v>2682</v>
      </c>
      <c r="D212" s="21"/>
      <c r="G212" s="27" t="s">
        <v>2626</v>
      </c>
      <c r="H212" s="147" t="s">
        <v>2684</v>
      </c>
      <c r="J212" s="27" t="s">
        <v>2628</v>
      </c>
      <c r="K212" s="146"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8" zoomScale="85" zoomScaleNormal="85" zoomScaleSheetLayoutView="40" zoomScalePageLayoutView="40" workbookViewId="0">
      <selection activeCell="H28" sqref="H2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44194.483604861111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7" t="str">
        <f>HYPERLINK("#Integrante_2!A109","CAPACIDAD RESIDUAL")</f>
        <v>CAPACIDAD RESIDUAL</v>
      </c>
      <c r="F8" s="268"/>
      <c r="G8" s="269"/>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7" t="str">
        <f>HYPERLINK("#Integrante_2!A162","TALENTO HUMANO")</f>
        <v>TALENTO HUMANO</v>
      </c>
      <c r="F9" s="268"/>
      <c r="G9" s="269"/>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7" t="str">
        <f>HYPERLINK("#Integrante_2!F162","INFRAESTRUCTURA")</f>
        <v>INFRAESTRUCTURA</v>
      </c>
      <c r="F10" s="268"/>
      <c r="G10" s="269"/>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2711</v>
      </c>
      <c r="D15" s="35"/>
      <c r="E15" s="35"/>
      <c r="F15" s="5"/>
      <c r="G15" s="32" t="s">
        <v>1168</v>
      </c>
      <c r="H15" s="105" t="s">
        <v>64</v>
      </c>
      <c r="I15" s="32" t="s">
        <v>2629</v>
      </c>
      <c r="J15" s="110" t="s">
        <v>2637</v>
      </c>
      <c r="L15" s="264" t="s">
        <v>8</v>
      </c>
      <c r="M15" s="264"/>
      <c r="N15" s="182">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v>812007839</v>
      </c>
      <c r="C20" s="5"/>
      <c r="D20" s="167"/>
      <c r="E20" s="159" t="s">
        <v>2669</v>
      </c>
      <c r="F20" s="193" t="s">
        <v>2681</v>
      </c>
      <c r="G20" s="5"/>
      <c r="H20" s="270"/>
      <c r="I20" s="148" t="s">
        <v>220</v>
      </c>
      <c r="J20" s="149" t="s">
        <v>490</v>
      </c>
      <c r="K20" s="150">
        <v>4005484926</v>
      </c>
      <c r="L20" s="151">
        <v>44197</v>
      </c>
      <c r="M20" s="151">
        <v>44561</v>
      </c>
      <c r="N20" s="134">
        <f>+(M20-L20)/30</f>
        <v>12.133333333333333</v>
      </c>
      <c r="O20" s="137"/>
      <c r="U20" s="133"/>
      <c r="V20" s="107">
        <f ca="1">NOW()</f>
        <v>44194.483604861111</v>
      </c>
      <c r="W20" s="107">
        <f ca="1">NOW()</f>
        <v>44194.483604861111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str">
        <f>VLOOKUP(B20,EAS!A2:B1439,2,0)</f>
        <v>COOPERATIVA DE PROFESIONALES AL SERVICIO DE LA NIÑEZ Y LA FAMILIA COOPROSENIFA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t="s">
        <v>2710</v>
      </c>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t="s">
        <v>2687</v>
      </c>
      <c r="C48" s="125" t="s">
        <v>31</v>
      </c>
      <c r="D48" s="122" t="s">
        <v>2694</v>
      </c>
      <c r="E48" s="144">
        <v>41263</v>
      </c>
      <c r="F48" s="144">
        <v>42004</v>
      </c>
      <c r="G48" s="171">
        <f>IF(AND(E48&lt;&gt;"",F48&lt;&gt;""),((F48-E48)/30),"")</f>
        <v>24.7</v>
      </c>
      <c r="H48" s="123" t="s">
        <v>2697</v>
      </c>
      <c r="I48" s="122" t="s">
        <v>220</v>
      </c>
      <c r="J48" s="122" t="s">
        <v>490</v>
      </c>
      <c r="K48" s="124">
        <v>3216903084</v>
      </c>
      <c r="L48" s="125" t="s">
        <v>1148</v>
      </c>
      <c r="M48" s="180">
        <v>1</v>
      </c>
      <c r="N48" s="125" t="s">
        <v>27</v>
      </c>
      <c r="O48" s="125" t="s">
        <v>1148</v>
      </c>
      <c r="P48" s="80"/>
    </row>
    <row r="49" spans="1:16" s="6" customFormat="1" ht="24.75" customHeight="1" x14ac:dyDescent="0.25">
      <c r="A49" s="142">
        <v>2</v>
      </c>
      <c r="B49" s="123" t="s">
        <v>2687</v>
      </c>
      <c r="C49" s="125" t="s">
        <v>31</v>
      </c>
      <c r="D49" s="122" t="s">
        <v>2694</v>
      </c>
      <c r="E49" s="144">
        <v>41263</v>
      </c>
      <c r="F49" s="144">
        <v>42004</v>
      </c>
      <c r="G49" s="171">
        <f t="shared" ref="G49:G107" si="1">IF(AND(E49&lt;&gt;"",F49&lt;&gt;""),((F49-E49)/30),"")</f>
        <v>24.7</v>
      </c>
      <c r="H49" s="123" t="s">
        <v>2697</v>
      </c>
      <c r="I49" s="122" t="s">
        <v>220</v>
      </c>
      <c r="J49" s="122" t="s">
        <v>494</v>
      </c>
      <c r="K49" s="124">
        <v>3216903084</v>
      </c>
      <c r="L49" s="125" t="s">
        <v>1148</v>
      </c>
      <c r="M49" s="180">
        <v>1</v>
      </c>
      <c r="N49" s="125" t="s">
        <v>27</v>
      </c>
      <c r="O49" s="125" t="s">
        <v>1148</v>
      </c>
      <c r="P49" s="80"/>
    </row>
    <row r="50" spans="1:16" s="6" customFormat="1" ht="24.75" customHeight="1" x14ac:dyDescent="0.25">
      <c r="A50" s="142">
        <v>3</v>
      </c>
      <c r="B50" s="123" t="s">
        <v>2687</v>
      </c>
      <c r="C50" s="125" t="s">
        <v>31</v>
      </c>
      <c r="D50" s="122" t="s">
        <v>2694</v>
      </c>
      <c r="E50" s="144">
        <v>41263</v>
      </c>
      <c r="F50" s="144">
        <v>42004</v>
      </c>
      <c r="G50" s="171">
        <f t="shared" si="1"/>
        <v>24.7</v>
      </c>
      <c r="H50" s="123" t="s">
        <v>2697</v>
      </c>
      <c r="I50" s="122" t="s">
        <v>220</v>
      </c>
      <c r="J50" s="122" t="s">
        <v>512</v>
      </c>
      <c r="K50" s="124">
        <v>3216903084</v>
      </c>
      <c r="L50" s="125" t="s">
        <v>1148</v>
      </c>
      <c r="M50" s="180">
        <v>1</v>
      </c>
      <c r="N50" s="125" t="s">
        <v>27</v>
      </c>
      <c r="O50" s="125" t="s">
        <v>1148</v>
      </c>
      <c r="P50" s="80"/>
    </row>
    <row r="51" spans="1:16" s="6" customFormat="1" ht="24.75" customHeight="1" outlineLevel="1" x14ac:dyDescent="0.25">
      <c r="A51" s="142">
        <v>4</v>
      </c>
      <c r="B51" s="123" t="s">
        <v>2687</v>
      </c>
      <c r="C51" s="125" t="s">
        <v>31</v>
      </c>
      <c r="D51" s="122" t="s">
        <v>2695</v>
      </c>
      <c r="E51" s="144">
        <v>41550</v>
      </c>
      <c r="F51" s="144">
        <v>41943</v>
      </c>
      <c r="G51" s="171">
        <f t="shared" si="1"/>
        <v>13.1</v>
      </c>
      <c r="H51" s="123" t="s">
        <v>2698</v>
      </c>
      <c r="I51" s="122" t="s">
        <v>220</v>
      </c>
      <c r="J51" s="122" t="s">
        <v>490</v>
      </c>
      <c r="K51" s="124">
        <v>2390129542</v>
      </c>
      <c r="L51" s="125" t="s">
        <v>1148</v>
      </c>
      <c r="M51" s="180">
        <v>1</v>
      </c>
      <c r="N51" s="125" t="s">
        <v>27</v>
      </c>
      <c r="O51" s="125" t="s">
        <v>1148</v>
      </c>
      <c r="P51" s="80"/>
    </row>
    <row r="52" spans="1:16" s="7" customFormat="1" ht="24.75" customHeight="1" outlineLevel="1" x14ac:dyDescent="0.25">
      <c r="A52" s="143">
        <v>5</v>
      </c>
      <c r="B52" s="123" t="s">
        <v>2693</v>
      </c>
      <c r="C52" s="125" t="s">
        <v>31</v>
      </c>
      <c r="D52" s="122" t="s">
        <v>2696</v>
      </c>
      <c r="E52" s="144">
        <v>42060</v>
      </c>
      <c r="F52" s="144">
        <v>42272</v>
      </c>
      <c r="G52" s="171">
        <f t="shared" si="1"/>
        <v>7.0666666666666664</v>
      </c>
      <c r="H52" s="123" t="s">
        <v>2699</v>
      </c>
      <c r="I52" s="122" t="s">
        <v>220</v>
      </c>
      <c r="J52" s="122" t="s">
        <v>490</v>
      </c>
      <c r="K52" s="124">
        <v>2540000000</v>
      </c>
      <c r="L52" s="125" t="s">
        <v>1148</v>
      </c>
      <c r="M52" s="180">
        <v>1</v>
      </c>
      <c r="N52" s="125" t="s">
        <v>27</v>
      </c>
      <c r="O52" s="125" t="s">
        <v>1148</v>
      </c>
      <c r="P52" s="81"/>
    </row>
    <row r="53" spans="1:16" s="7" customFormat="1" ht="24.75" customHeight="1" outlineLevel="1" x14ac:dyDescent="0.25">
      <c r="A53" s="143">
        <v>6</v>
      </c>
      <c r="B53" s="123" t="s">
        <v>2687</v>
      </c>
      <c r="C53" s="125" t="s">
        <v>31</v>
      </c>
      <c r="D53" s="122" t="s">
        <v>2689</v>
      </c>
      <c r="E53" s="144">
        <v>41256</v>
      </c>
      <c r="F53" s="144">
        <v>42004</v>
      </c>
      <c r="G53" s="171">
        <f t="shared" si="1"/>
        <v>24.933333333333334</v>
      </c>
      <c r="H53" s="123" t="s">
        <v>2691</v>
      </c>
      <c r="I53" s="122" t="s">
        <v>220</v>
      </c>
      <c r="J53" s="122" t="s">
        <v>514</v>
      </c>
      <c r="K53" s="124">
        <v>2496028104</v>
      </c>
      <c r="L53" s="125" t="s">
        <v>1148</v>
      </c>
      <c r="M53" s="180">
        <v>1</v>
      </c>
      <c r="N53" s="125" t="s">
        <v>27</v>
      </c>
      <c r="O53" s="125" t="s">
        <v>1148</v>
      </c>
      <c r="P53" s="81"/>
    </row>
    <row r="54" spans="1:16" s="7" customFormat="1" ht="24.75" customHeight="1" outlineLevel="1" x14ac:dyDescent="0.25">
      <c r="A54" s="143">
        <v>7</v>
      </c>
      <c r="B54" s="123" t="s">
        <v>2687</v>
      </c>
      <c r="C54" s="125" t="s">
        <v>31</v>
      </c>
      <c r="D54" s="122" t="s">
        <v>2689</v>
      </c>
      <c r="E54" s="144">
        <v>41256</v>
      </c>
      <c r="F54" s="144">
        <v>42004</v>
      </c>
      <c r="G54" s="171">
        <f t="shared" si="1"/>
        <v>24.933333333333334</v>
      </c>
      <c r="H54" s="123" t="s">
        <v>2691</v>
      </c>
      <c r="I54" s="122" t="s">
        <v>220</v>
      </c>
      <c r="J54" s="122" t="s">
        <v>491</v>
      </c>
      <c r="K54" s="124">
        <v>2496028104</v>
      </c>
      <c r="L54" s="125" t="s">
        <v>1148</v>
      </c>
      <c r="M54" s="180">
        <v>1</v>
      </c>
      <c r="N54" s="125" t="s">
        <v>27</v>
      </c>
      <c r="O54" s="125" t="s">
        <v>1148</v>
      </c>
      <c r="P54" s="81"/>
    </row>
    <row r="55" spans="1:16" s="7" customFormat="1" ht="24.75" customHeight="1" outlineLevel="1" x14ac:dyDescent="0.25">
      <c r="A55" s="143">
        <v>8</v>
      </c>
      <c r="B55" s="123" t="s">
        <v>2687</v>
      </c>
      <c r="C55" s="125" t="s">
        <v>31</v>
      </c>
      <c r="D55" s="122" t="s">
        <v>2689</v>
      </c>
      <c r="E55" s="144">
        <v>41256</v>
      </c>
      <c r="F55" s="144">
        <v>42004</v>
      </c>
      <c r="G55" s="171">
        <f t="shared" si="1"/>
        <v>24.933333333333334</v>
      </c>
      <c r="H55" s="123" t="s">
        <v>2691</v>
      </c>
      <c r="I55" s="122" t="s">
        <v>220</v>
      </c>
      <c r="J55" s="122" t="s">
        <v>508</v>
      </c>
      <c r="K55" s="124">
        <v>2496028104</v>
      </c>
      <c r="L55" s="125" t="s">
        <v>1148</v>
      </c>
      <c r="M55" s="180">
        <v>1</v>
      </c>
      <c r="N55" s="125" t="s">
        <v>27</v>
      </c>
      <c r="O55" s="125" t="s">
        <v>1148</v>
      </c>
      <c r="P55" s="81"/>
    </row>
    <row r="56" spans="1:16" s="7" customFormat="1" ht="24.75" customHeight="1" outlineLevel="1" x14ac:dyDescent="0.25">
      <c r="A56" s="143">
        <v>9</v>
      </c>
      <c r="B56" s="123" t="s">
        <v>2687</v>
      </c>
      <c r="C56" s="125" t="s">
        <v>31</v>
      </c>
      <c r="D56" s="122" t="s">
        <v>2690</v>
      </c>
      <c r="E56" s="144">
        <v>41088</v>
      </c>
      <c r="F56" s="144">
        <v>41274</v>
      </c>
      <c r="G56" s="171">
        <f t="shared" si="1"/>
        <v>6.2</v>
      </c>
      <c r="H56" s="123" t="s">
        <v>2692</v>
      </c>
      <c r="I56" s="122" t="s">
        <v>220</v>
      </c>
      <c r="J56" s="122" t="s">
        <v>508</v>
      </c>
      <c r="K56" s="124">
        <v>488695680</v>
      </c>
      <c r="L56" s="125" t="s">
        <v>1148</v>
      </c>
      <c r="M56" s="180">
        <v>1</v>
      </c>
      <c r="N56" s="125" t="s">
        <v>27</v>
      </c>
      <c r="O56" s="125" t="s">
        <v>1148</v>
      </c>
      <c r="P56" s="81"/>
    </row>
    <row r="57" spans="1:16" s="7" customFormat="1" ht="24.75" customHeight="1" outlineLevel="1" x14ac:dyDescent="0.25">
      <c r="A57" s="143">
        <v>10</v>
      </c>
      <c r="B57" s="123" t="s">
        <v>2693</v>
      </c>
      <c r="C57" s="125" t="s">
        <v>31</v>
      </c>
      <c r="D57" s="122" t="s">
        <v>2696</v>
      </c>
      <c r="E57" s="144">
        <v>42060</v>
      </c>
      <c r="F57" s="144">
        <v>42272</v>
      </c>
      <c r="G57" s="171">
        <f t="shared" si="1"/>
        <v>7.0666666666666664</v>
      </c>
      <c r="H57" s="123" t="s">
        <v>2699</v>
      </c>
      <c r="I57" s="122" t="s">
        <v>220</v>
      </c>
      <c r="J57" s="122" t="s">
        <v>512</v>
      </c>
      <c r="K57" s="124">
        <v>2540000000</v>
      </c>
      <c r="L57" s="125" t="s">
        <v>1148</v>
      </c>
      <c r="M57" s="180">
        <v>1</v>
      </c>
      <c r="N57" s="125" t="s">
        <v>27</v>
      </c>
      <c r="O57" s="125" t="s">
        <v>1148</v>
      </c>
      <c r="P57" s="81"/>
    </row>
    <row r="58" spans="1:16" s="7" customFormat="1" ht="24.75" customHeight="1" outlineLevel="1" x14ac:dyDescent="0.25">
      <c r="A58" s="143">
        <v>11</v>
      </c>
      <c r="B58" s="123" t="s">
        <v>2693</v>
      </c>
      <c r="C58" s="125" t="s">
        <v>31</v>
      </c>
      <c r="D58" s="122" t="s">
        <v>2696</v>
      </c>
      <c r="E58" s="144">
        <v>42060</v>
      </c>
      <c r="F58" s="144">
        <v>42272</v>
      </c>
      <c r="G58" s="171">
        <f t="shared" si="1"/>
        <v>7.0666666666666664</v>
      </c>
      <c r="H58" s="123" t="s">
        <v>2699</v>
      </c>
      <c r="I58" s="122" t="s">
        <v>220</v>
      </c>
      <c r="J58" s="122" t="s">
        <v>487</v>
      </c>
      <c r="K58" s="124">
        <v>2540000000</v>
      </c>
      <c r="L58" s="125" t="s">
        <v>1148</v>
      </c>
      <c r="M58" s="180">
        <v>1</v>
      </c>
      <c r="N58" s="125" t="s">
        <v>27</v>
      </c>
      <c r="O58" s="125" t="s">
        <v>1148</v>
      </c>
      <c r="P58" s="81"/>
    </row>
    <row r="59" spans="1:16" s="7" customFormat="1" ht="24.75" customHeight="1" outlineLevel="1" x14ac:dyDescent="0.25">
      <c r="A59" s="143">
        <v>12</v>
      </c>
      <c r="B59" s="123" t="s">
        <v>2693</v>
      </c>
      <c r="C59" s="125" t="s">
        <v>31</v>
      </c>
      <c r="D59" s="122" t="s">
        <v>2696</v>
      </c>
      <c r="E59" s="144">
        <v>42060</v>
      </c>
      <c r="F59" s="144">
        <v>42272</v>
      </c>
      <c r="G59" s="171">
        <f t="shared" si="1"/>
        <v>7.0666666666666664</v>
      </c>
      <c r="H59" s="123" t="s">
        <v>2699</v>
      </c>
      <c r="I59" s="122" t="s">
        <v>220</v>
      </c>
      <c r="J59" s="122" t="s">
        <v>500</v>
      </c>
      <c r="K59" s="124">
        <v>2540000000</v>
      </c>
      <c r="L59" s="125" t="s">
        <v>1148</v>
      </c>
      <c r="M59" s="180">
        <v>1</v>
      </c>
      <c r="N59" s="125" t="s">
        <v>27</v>
      </c>
      <c r="O59" s="125" t="s">
        <v>1148</v>
      </c>
      <c r="P59" s="81"/>
    </row>
    <row r="60" spans="1:16" s="7" customFormat="1" ht="24.75" customHeight="1" outlineLevel="1" x14ac:dyDescent="0.25">
      <c r="A60" s="143">
        <v>13</v>
      </c>
      <c r="B60" s="123" t="s">
        <v>2693</v>
      </c>
      <c r="C60" s="125" t="s">
        <v>31</v>
      </c>
      <c r="D60" s="122" t="s">
        <v>2696</v>
      </c>
      <c r="E60" s="144">
        <v>42060</v>
      </c>
      <c r="F60" s="144">
        <v>42272</v>
      </c>
      <c r="G60" s="171">
        <f t="shared" si="1"/>
        <v>7.0666666666666664</v>
      </c>
      <c r="H60" s="123" t="s">
        <v>2699</v>
      </c>
      <c r="I60" s="122" t="s">
        <v>220</v>
      </c>
      <c r="J60" s="122" t="s">
        <v>497</v>
      </c>
      <c r="K60" s="124">
        <v>2540000000</v>
      </c>
      <c r="L60" s="125" t="s">
        <v>1148</v>
      </c>
      <c r="M60" s="180">
        <v>1</v>
      </c>
      <c r="N60" s="125" t="s">
        <v>27</v>
      </c>
      <c r="O60" s="125" t="s">
        <v>1148</v>
      </c>
      <c r="P60" s="81"/>
    </row>
    <row r="61" spans="1:16" s="7" customFormat="1" ht="24.75" customHeight="1" outlineLevel="1" x14ac:dyDescent="0.25">
      <c r="A61" s="143">
        <v>14</v>
      </c>
      <c r="B61" s="123" t="s">
        <v>2693</v>
      </c>
      <c r="C61" s="125" t="s">
        <v>31</v>
      </c>
      <c r="D61" s="122" t="s">
        <v>2696</v>
      </c>
      <c r="E61" s="144">
        <v>42060</v>
      </c>
      <c r="F61" s="144">
        <v>42272</v>
      </c>
      <c r="G61" s="171">
        <f t="shared" si="1"/>
        <v>7.0666666666666664</v>
      </c>
      <c r="H61" s="123" t="s">
        <v>2699</v>
      </c>
      <c r="I61" s="122" t="s">
        <v>220</v>
      </c>
      <c r="J61" s="122" t="s">
        <v>505</v>
      </c>
      <c r="K61" s="124">
        <v>2540000000</v>
      </c>
      <c r="L61" s="125" t="s">
        <v>1148</v>
      </c>
      <c r="M61" s="180">
        <v>1</v>
      </c>
      <c r="N61" s="125" t="s">
        <v>27</v>
      </c>
      <c r="O61" s="125" t="s">
        <v>1148</v>
      </c>
      <c r="P61" s="81"/>
    </row>
    <row r="62" spans="1:16" s="7" customFormat="1" ht="24.75" customHeight="1" outlineLevel="1" x14ac:dyDescent="0.25">
      <c r="A62" s="143">
        <v>15</v>
      </c>
      <c r="B62" s="123" t="s">
        <v>2693</v>
      </c>
      <c r="C62" s="125" t="s">
        <v>31</v>
      </c>
      <c r="D62" s="122" t="s">
        <v>2696</v>
      </c>
      <c r="E62" s="144">
        <v>42060</v>
      </c>
      <c r="F62" s="144">
        <v>42272</v>
      </c>
      <c r="G62" s="171">
        <f t="shared" si="1"/>
        <v>7.0666666666666664</v>
      </c>
      <c r="H62" s="123" t="s">
        <v>2699</v>
      </c>
      <c r="I62" s="122" t="s">
        <v>220</v>
      </c>
      <c r="J62" s="122" t="s">
        <v>511</v>
      </c>
      <c r="K62" s="124">
        <v>2540000000</v>
      </c>
      <c r="L62" s="125" t="s">
        <v>1148</v>
      </c>
      <c r="M62" s="180">
        <v>1</v>
      </c>
      <c r="N62" s="125" t="s">
        <v>27</v>
      </c>
      <c r="O62" s="125" t="s">
        <v>1148</v>
      </c>
      <c r="P62" s="81"/>
    </row>
    <row r="63" spans="1:16" s="7" customFormat="1" ht="24.75" customHeight="1" outlineLevel="1" x14ac:dyDescent="0.25">
      <c r="A63" s="143">
        <v>16</v>
      </c>
      <c r="B63" s="123" t="s">
        <v>2693</v>
      </c>
      <c r="C63" s="125" t="s">
        <v>31</v>
      </c>
      <c r="D63" s="122" t="s">
        <v>2696</v>
      </c>
      <c r="E63" s="144">
        <v>42060</v>
      </c>
      <c r="F63" s="144">
        <v>42272</v>
      </c>
      <c r="G63" s="171">
        <f t="shared" si="1"/>
        <v>7.0666666666666664</v>
      </c>
      <c r="H63" s="123" t="s">
        <v>2699</v>
      </c>
      <c r="I63" s="122" t="s">
        <v>220</v>
      </c>
      <c r="J63" s="122" t="s">
        <v>496</v>
      </c>
      <c r="K63" s="124">
        <v>2540000000</v>
      </c>
      <c r="L63" s="125" t="s">
        <v>1148</v>
      </c>
      <c r="M63" s="180">
        <v>1</v>
      </c>
      <c r="N63" s="125" t="s">
        <v>27</v>
      </c>
      <c r="O63" s="125" t="s">
        <v>1148</v>
      </c>
      <c r="P63" s="81"/>
    </row>
    <row r="64" spans="1:16" s="7" customFormat="1" ht="24.75" customHeight="1" outlineLevel="1" x14ac:dyDescent="0.25">
      <c r="A64" s="143">
        <v>17</v>
      </c>
      <c r="B64" s="123" t="s">
        <v>2693</v>
      </c>
      <c r="C64" s="125" t="s">
        <v>31</v>
      </c>
      <c r="D64" s="122" t="s">
        <v>2696</v>
      </c>
      <c r="E64" s="144">
        <v>42060</v>
      </c>
      <c r="F64" s="144">
        <v>42272</v>
      </c>
      <c r="G64" s="171">
        <f t="shared" si="1"/>
        <v>7.0666666666666664</v>
      </c>
      <c r="H64" s="123" t="s">
        <v>2699</v>
      </c>
      <c r="I64" s="122" t="s">
        <v>220</v>
      </c>
      <c r="J64" s="122" t="s">
        <v>488</v>
      </c>
      <c r="K64" s="124">
        <v>2540000000</v>
      </c>
      <c r="L64" s="125" t="s">
        <v>1148</v>
      </c>
      <c r="M64" s="180">
        <v>1</v>
      </c>
      <c r="N64" s="125" t="s">
        <v>27</v>
      </c>
      <c r="O64" s="125" t="s">
        <v>1148</v>
      </c>
      <c r="P64" s="81"/>
    </row>
    <row r="65" spans="1:16" s="7" customFormat="1" ht="24.75" customHeight="1" outlineLevel="1" x14ac:dyDescent="0.25">
      <c r="A65" s="143">
        <v>18</v>
      </c>
      <c r="B65" s="123" t="s">
        <v>2687</v>
      </c>
      <c r="C65" s="125" t="s">
        <v>31</v>
      </c>
      <c r="D65" s="122" t="s">
        <v>2703</v>
      </c>
      <c r="E65" s="144">
        <v>41212</v>
      </c>
      <c r="F65" s="144">
        <v>41274</v>
      </c>
      <c r="G65" s="171">
        <f t="shared" si="1"/>
        <v>2.0666666666666669</v>
      </c>
      <c r="H65" s="123" t="s">
        <v>2705</v>
      </c>
      <c r="I65" s="122" t="s">
        <v>220</v>
      </c>
      <c r="J65" s="122" t="s">
        <v>513</v>
      </c>
      <c r="K65" s="124">
        <v>600302208</v>
      </c>
      <c r="L65" s="125" t="s">
        <v>1148</v>
      </c>
      <c r="M65" s="180">
        <v>1</v>
      </c>
      <c r="N65" s="125" t="s">
        <v>27</v>
      </c>
      <c r="O65" s="125" t="s">
        <v>1148</v>
      </c>
      <c r="P65" s="81"/>
    </row>
    <row r="66" spans="1:16" s="7" customFormat="1" ht="24.75" customHeight="1" outlineLevel="1" x14ac:dyDescent="0.25">
      <c r="A66" s="143">
        <v>19</v>
      </c>
      <c r="B66" s="123" t="s">
        <v>2687</v>
      </c>
      <c r="C66" s="125" t="s">
        <v>31</v>
      </c>
      <c r="D66" s="122" t="s">
        <v>2703</v>
      </c>
      <c r="E66" s="144">
        <v>41212</v>
      </c>
      <c r="F66" s="144">
        <v>41274</v>
      </c>
      <c r="G66" s="171">
        <f t="shared" si="1"/>
        <v>2.0666666666666669</v>
      </c>
      <c r="H66" s="123" t="s">
        <v>2705</v>
      </c>
      <c r="I66" s="122" t="s">
        <v>220</v>
      </c>
      <c r="J66" s="122" t="s">
        <v>515</v>
      </c>
      <c r="K66" s="124">
        <v>600302208</v>
      </c>
      <c r="L66" s="125" t="s">
        <v>1148</v>
      </c>
      <c r="M66" s="180">
        <v>1</v>
      </c>
      <c r="N66" s="125" t="s">
        <v>27</v>
      </c>
      <c r="O66" s="125" t="s">
        <v>1148</v>
      </c>
      <c r="P66" s="81"/>
    </row>
    <row r="67" spans="1:16" s="7" customFormat="1" ht="24.75" customHeight="1" outlineLevel="1" x14ac:dyDescent="0.25">
      <c r="A67" s="143">
        <v>20</v>
      </c>
      <c r="B67" s="123" t="s">
        <v>2687</v>
      </c>
      <c r="C67" s="125" t="s">
        <v>31</v>
      </c>
      <c r="D67" s="122" t="s">
        <v>2704</v>
      </c>
      <c r="E67" s="144">
        <v>41214</v>
      </c>
      <c r="F67" s="144">
        <v>41274</v>
      </c>
      <c r="G67" s="171">
        <f t="shared" ref="G67:G82" si="2">IF(AND(E67&lt;&gt;"",F67&lt;&gt;""),((F67-E67)/30),"")</f>
        <v>2</v>
      </c>
      <c r="H67" s="123" t="s">
        <v>2705</v>
      </c>
      <c r="I67" s="122" t="s">
        <v>220</v>
      </c>
      <c r="J67" s="122" t="s">
        <v>515</v>
      </c>
      <c r="K67" s="124">
        <v>295489802</v>
      </c>
      <c r="L67" s="125" t="s">
        <v>1148</v>
      </c>
      <c r="M67" s="180">
        <v>1</v>
      </c>
      <c r="N67" s="125" t="s">
        <v>27</v>
      </c>
      <c r="O67" s="125" t="s">
        <v>1148</v>
      </c>
      <c r="P67" s="81"/>
    </row>
    <row r="68" spans="1:16" s="7" customFormat="1" ht="24.75" customHeight="1" outlineLevel="1" x14ac:dyDescent="0.25">
      <c r="A68" s="143">
        <v>21</v>
      </c>
      <c r="B68" s="123" t="s">
        <v>2687</v>
      </c>
      <c r="C68" s="125" t="s">
        <v>31</v>
      </c>
      <c r="D68" s="122" t="s">
        <v>2704</v>
      </c>
      <c r="E68" s="144">
        <v>41214</v>
      </c>
      <c r="F68" s="144">
        <v>41274</v>
      </c>
      <c r="G68" s="171">
        <f t="shared" si="2"/>
        <v>2</v>
      </c>
      <c r="H68" s="123" t="s">
        <v>2705</v>
      </c>
      <c r="I68" s="122" t="s">
        <v>220</v>
      </c>
      <c r="J68" s="122" t="s">
        <v>513</v>
      </c>
      <c r="K68" s="124">
        <v>295489802</v>
      </c>
      <c r="L68" s="125" t="s">
        <v>1148</v>
      </c>
      <c r="M68" s="180">
        <v>1</v>
      </c>
      <c r="N68" s="125" t="s">
        <v>27</v>
      </c>
      <c r="O68" s="125" t="s">
        <v>1148</v>
      </c>
      <c r="P68" s="81"/>
    </row>
    <row r="69" spans="1:16" s="7" customFormat="1" ht="24.75" customHeight="1" outlineLevel="1" x14ac:dyDescent="0.25">
      <c r="A69" s="143">
        <v>22</v>
      </c>
      <c r="B69" s="123" t="s">
        <v>2687</v>
      </c>
      <c r="C69" s="125" t="s">
        <v>31</v>
      </c>
      <c r="D69" s="122" t="s">
        <v>2706</v>
      </c>
      <c r="E69" s="144">
        <v>41550</v>
      </c>
      <c r="F69" s="144">
        <v>41943</v>
      </c>
      <c r="G69" s="171">
        <f t="shared" si="2"/>
        <v>13.1</v>
      </c>
      <c r="H69" s="123" t="s">
        <v>2708</v>
      </c>
      <c r="I69" s="122" t="s">
        <v>220</v>
      </c>
      <c r="J69" s="122" t="s">
        <v>497</v>
      </c>
      <c r="K69" s="124">
        <v>1494187681</v>
      </c>
      <c r="L69" s="125" t="s">
        <v>1148</v>
      </c>
      <c r="M69" s="180">
        <v>1</v>
      </c>
      <c r="N69" s="125" t="s">
        <v>27</v>
      </c>
      <c r="O69" s="125" t="s">
        <v>1148</v>
      </c>
      <c r="P69" s="81"/>
    </row>
    <row r="70" spans="1:16" s="7" customFormat="1" ht="24.75" customHeight="1" outlineLevel="1" x14ac:dyDescent="0.25">
      <c r="A70" s="143">
        <v>23</v>
      </c>
      <c r="B70" s="123" t="s">
        <v>2693</v>
      </c>
      <c r="C70" s="125" t="s">
        <v>31</v>
      </c>
      <c r="D70" s="122" t="s">
        <v>2707</v>
      </c>
      <c r="E70" s="144">
        <v>41396</v>
      </c>
      <c r="F70" s="144">
        <v>41640</v>
      </c>
      <c r="G70" s="171">
        <f t="shared" si="2"/>
        <v>8.1333333333333329</v>
      </c>
      <c r="H70" s="123" t="s">
        <v>2709</v>
      </c>
      <c r="I70" s="122" t="s">
        <v>220</v>
      </c>
      <c r="J70" s="122" t="s">
        <v>497</v>
      </c>
      <c r="K70" s="124">
        <v>1475027588</v>
      </c>
      <c r="L70" s="125" t="s">
        <v>1148</v>
      </c>
      <c r="M70" s="180">
        <v>1</v>
      </c>
      <c r="N70" s="125" t="s">
        <v>27</v>
      </c>
      <c r="O70" s="125" t="s">
        <v>1148</v>
      </c>
      <c r="P70" s="81"/>
    </row>
    <row r="71" spans="1:16" s="7" customFormat="1" ht="24.75" customHeight="1" outlineLevel="1" x14ac:dyDescent="0.25">
      <c r="A71" s="143">
        <v>24</v>
      </c>
      <c r="B71" s="123" t="s">
        <v>2693</v>
      </c>
      <c r="C71" s="125" t="s">
        <v>31</v>
      </c>
      <c r="D71" s="122" t="s">
        <v>2707</v>
      </c>
      <c r="E71" s="144">
        <v>41396</v>
      </c>
      <c r="F71" s="144">
        <v>41640</v>
      </c>
      <c r="G71" s="171">
        <f t="shared" si="2"/>
        <v>8.1333333333333329</v>
      </c>
      <c r="H71" s="123" t="s">
        <v>2709</v>
      </c>
      <c r="I71" s="122" t="s">
        <v>220</v>
      </c>
      <c r="J71" s="122" t="s">
        <v>487</v>
      </c>
      <c r="K71" s="124">
        <v>1475027588</v>
      </c>
      <c r="L71" s="125" t="s">
        <v>1148</v>
      </c>
      <c r="M71" s="180">
        <v>1</v>
      </c>
      <c r="N71" s="125" t="s">
        <v>27</v>
      </c>
      <c r="O71" s="125" t="s">
        <v>1148</v>
      </c>
      <c r="P71" s="81"/>
    </row>
    <row r="72" spans="1:16" s="7" customFormat="1" ht="24.75" customHeight="1" outlineLevel="1" x14ac:dyDescent="0.25">
      <c r="A72" s="143">
        <v>25</v>
      </c>
      <c r="B72" s="123" t="s">
        <v>2693</v>
      </c>
      <c r="C72" s="125" t="s">
        <v>31</v>
      </c>
      <c r="D72" s="122" t="s">
        <v>2707</v>
      </c>
      <c r="E72" s="144">
        <v>41396</v>
      </c>
      <c r="F72" s="144">
        <v>41640</v>
      </c>
      <c r="G72" s="171">
        <f t="shared" si="2"/>
        <v>8.1333333333333329</v>
      </c>
      <c r="H72" s="123" t="s">
        <v>2709</v>
      </c>
      <c r="I72" s="122" t="s">
        <v>220</v>
      </c>
      <c r="J72" s="122" t="s">
        <v>500</v>
      </c>
      <c r="K72" s="124">
        <v>1475027588</v>
      </c>
      <c r="L72" s="125" t="s">
        <v>1148</v>
      </c>
      <c r="M72" s="180">
        <v>1</v>
      </c>
      <c r="N72" s="125" t="s">
        <v>27</v>
      </c>
      <c r="O72" s="125" t="s">
        <v>1148</v>
      </c>
      <c r="P72" s="81"/>
    </row>
    <row r="73" spans="1:16" s="7" customFormat="1" ht="24.75" customHeight="1" outlineLevel="1" x14ac:dyDescent="0.25">
      <c r="A73" s="143">
        <v>26</v>
      </c>
      <c r="B73" s="123" t="s">
        <v>2693</v>
      </c>
      <c r="C73" s="125" t="s">
        <v>31</v>
      </c>
      <c r="D73" s="122" t="s">
        <v>2707</v>
      </c>
      <c r="E73" s="144">
        <v>41396</v>
      </c>
      <c r="F73" s="144">
        <v>41640</v>
      </c>
      <c r="G73" s="171">
        <f t="shared" si="2"/>
        <v>8.1333333333333329</v>
      </c>
      <c r="H73" s="123" t="s">
        <v>2709</v>
      </c>
      <c r="I73" s="122" t="s">
        <v>220</v>
      </c>
      <c r="J73" s="122" t="s">
        <v>505</v>
      </c>
      <c r="K73" s="124">
        <v>1475027588</v>
      </c>
      <c r="L73" s="125" t="s">
        <v>1148</v>
      </c>
      <c r="M73" s="180">
        <v>1</v>
      </c>
      <c r="N73" s="125" t="s">
        <v>27</v>
      </c>
      <c r="O73" s="125" t="s">
        <v>1148</v>
      </c>
      <c r="P73" s="81"/>
    </row>
    <row r="74" spans="1:16" s="7" customFormat="1" ht="24.75" customHeight="1" outlineLevel="1" x14ac:dyDescent="0.25">
      <c r="A74" s="143">
        <v>27</v>
      </c>
      <c r="B74" s="123" t="s">
        <v>2693</v>
      </c>
      <c r="C74" s="125" t="s">
        <v>31</v>
      </c>
      <c r="D74" s="122" t="s">
        <v>2707</v>
      </c>
      <c r="E74" s="144">
        <v>41396</v>
      </c>
      <c r="F74" s="144">
        <v>41640</v>
      </c>
      <c r="G74" s="171">
        <f t="shared" si="2"/>
        <v>8.1333333333333329</v>
      </c>
      <c r="H74" s="123" t="s">
        <v>2709</v>
      </c>
      <c r="I74" s="122" t="s">
        <v>220</v>
      </c>
      <c r="J74" s="122" t="s">
        <v>496</v>
      </c>
      <c r="K74" s="124">
        <v>1475027588</v>
      </c>
      <c r="L74" s="125" t="s">
        <v>1148</v>
      </c>
      <c r="M74" s="180">
        <v>1</v>
      </c>
      <c r="N74" s="125" t="s">
        <v>27</v>
      </c>
      <c r="O74" s="125" t="s">
        <v>1148</v>
      </c>
      <c r="P74" s="81"/>
    </row>
    <row r="75" spans="1:16" s="7" customFormat="1" ht="24.75" customHeight="1" outlineLevel="1" x14ac:dyDescent="0.25">
      <c r="A75" s="143">
        <v>28</v>
      </c>
      <c r="B75" s="123" t="s">
        <v>2693</v>
      </c>
      <c r="C75" s="125" t="s">
        <v>31</v>
      </c>
      <c r="D75" s="122" t="s">
        <v>2707</v>
      </c>
      <c r="E75" s="144">
        <v>41396</v>
      </c>
      <c r="F75" s="144">
        <v>41640</v>
      </c>
      <c r="G75" s="171">
        <f t="shared" si="2"/>
        <v>8.1333333333333329</v>
      </c>
      <c r="H75" s="123" t="s">
        <v>2709</v>
      </c>
      <c r="I75" s="122" t="s">
        <v>220</v>
      </c>
      <c r="J75" s="122" t="s">
        <v>488</v>
      </c>
      <c r="K75" s="124">
        <v>1475027588</v>
      </c>
      <c r="L75" s="125" t="s">
        <v>1148</v>
      </c>
      <c r="M75" s="180">
        <v>1</v>
      </c>
      <c r="N75" s="125" t="s">
        <v>27</v>
      </c>
      <c r="O75" s="125" t="s">
        <v>1148</v>
      </c>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HYPERLINK("#Integrante_2!A1","INICIO")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+IF(AND(K114&gt;0,O114="Ejecución"),(K114/877802)*Tabla283[[#This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+IF(AND(K115&gt;0,O115="Ejecución"),(K115/877802)*Tabla283[[#This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+IF(AND(K116&gt;0,O116="Ejecución"),(K116/877802)*Tabla283[[#This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+IF(AND(K117&gt;0,O117="Ejecución"),(K117/877802)*Tabla283[[#This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+IF(AND(K118&gt;0,O118="Ejecución"),(K118/877802)*Tabla283[[#This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+IF(AND(K119&gt;0,O119="Ejecución"),(K119/877802)*Tabla283[[#This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+IF(AND(K120&gt;0,O120="Ejecución"),(K120/877802)*Tabla283[[#This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+IF(AND(K121&gt;0,O121="Ejecución"),(K121/877802)*Tabla283[[#This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+IF(AND(K122&gt;0,O122="Ejecución"),(K122/877802)*Tabla283[[#This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+IF(AND(K123&gt;0,O123="Ejecución"),(K123/877802)*Tabla283[[#This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+IF(AND(K124&gt;0,O124="Ejecución"),(K124/877802)*Tabla283[[#This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+IF(AND(K125&gt;0,O125="Ejecución"),(K125/877802)*Tabla283[[#This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+IF(AND(K126&gt;0,O126="Ejecución"),(K126/877802)*Tabla283[[#This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+IF(AND(K127&gt;0,O127="Ejecución"),(K127/877802)*Tabla283[[#This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+IF(AND(K128&gt;0,O128="Ejecución"),(K128/877802)*Tabla283[[#This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+IF(AND(K129&gt;0,O129="Ejecución"),(K129/877802)*Tabla283[[#This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+IF(AND(K130&gt;0,O130="Ejecución"),(K130/877802)*Tabla283[[#This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+IF(AND(K131&gt;0,O131="Ejecución"),(K131/877802)*Tabla283[[#This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+IF(AND(K132&gt;0,O132="Ejecución"),(K132/877802)*Tabla283[[#This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+IF(AND(K133&gt;0,O133="Ejecución"),(K133/877802)*Tabla283[[#This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+IF(AND(K134&gt;0,O134="Ejecución"),(K134/877802)*Tabla283[[#This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+IF(AND(K135&gt;0,O135="Ejecución"),(K135/877802)*Tabla283[[#This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+IF(AND(K136&gt;0,O136="Ejecución"),(K136/877802)*Tabla283[[#This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+IF(AND(K137&gt;0,O137="Ejecución"),(K137/877802)*Tabla283[[#This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+IF(AND(K138&gt;0,O138="Ejecución"),(K138/877802)*Tabla283[[#This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+IF(AND(K139&gt;0,O139="Ejecución"),(K139/877802)*Tabla283[[#This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+IF(AND(K140&gt;0,O140="Ejecución"),(K140/877802)*Tabla283[[#This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+IF(AND(K141&gt;0,O141="Ejecución"),(K141/877802)*Tabla283[[#This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+IF(AND(K142&gt;0,O142="Ejecución"),(K142/877802)*Tabla283[[#This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+IF(AND(K143&gt;0,O143="Ejecución"),(K143/877802)*Tabla283[[#This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+IF(AND(K144&gt;0,O144="Ejecución"),(K144/877802)*Tabla283[[#This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+IF(AND(K145&gt;0,O145="Ejecución"),(K145/877802)*Tabla283[[#This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+IF(AND(K146&gt;0,O146="Ejecución"),(K146/877802)*Tabla283[[#This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+IF(AND(K147&gt;0,O147="Ejecución"),(K147/877802)*Tabla283[[#This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+IF(AND(K148&gt;0,O148="Ejecución"),(K148/877802)*Tabla283[[#This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+IF(AND(K149&gt;0,O149="Ejecución"),(K149/877802)*Tabla283[[#This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+IF(AND(K150&gt;0,O150="Ejecución"),(K150/877802)*Tabla283[[#This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+IF(AND(K151&gt;0,O151="Ejecución"),(K151/877802)*Tabla283[[#This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+IF(AND(K152&gt;0,O152="Ejecución"),(K152/877802)*Tabla283[[#This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+IF(AND(K153&gt;0,O153="Ejecución"),(K153/877802)*Tabla283[[#This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+IF(AND(K154&gt;0,O154="Ejecución"),(K154/877802)*Tabla283[[#This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+IF(AND(K155&gt;0,O155="Ejecución"),(K155/877802)*Tabla283[[#This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+IF(AND(K156&gt;0,O156="Ejecución"),(K156/877802)*Tabla283[[#This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+IF(AND(K157&gt;0,O157="Ejecución"),(K157/877802)*Tabla283[[#This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+IF(AND(K158&gt;0,O158="Ejecución"),(K158/877802)*Tabla283[[#This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+IF(AND(K159&gt;0,O159="Ejecución"),(K159/877802)*Tabla283[[#This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+IF(AND(K160&gt;0,O160="Ejecución"),(K160/877802)*Tabla283[[#This Row],[% participación]],IF(AND(K160&gt;0,O160&lt;&gt;"Ejecución"),"-",""))</f>
        <v/>
      </c>
      <c r="M160" s="125"/>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HYPERLINK("#Integrante_2!A1","INICIO")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t="s">
        <v>2622</v>
      </c>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v>0.01</v>
      </c>
      <c r="G179" s="178">
        <f>IF(F179&gt;0,SUM(E179+F179),"")</f>
        <v>0.03</v>
      </c>
      <c r="H179" s="5"/>
      <c r="I179" s="245" t="s">
        <v>2674</v>
      </c>
      <c r="J179" s="246"/>
      <c r="K179" s="246"/>
      <c r="L179" s="247"/>
      <c r="M179" s="177">
        <v>0.02</v>
      </c>
      <c r="O179" s="8"/>
      <c r="Q179" s="19"/>
      <c r="R179" s="19"/>
      <c r="S179" s="178">
        <f>IF(M179&gt;0,SUM(L179+M179),"")</f>
        <v>0.02</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120164547.78</v>
      </c>
      <c r="F185" s="94"/>
      <c r="G185" s="95"/>
      <c r="H185" s="90"/>
      <c r="I185" s="92" t="s">
        <v>2632</v>
      </c>
      <c r="J185" s="183">
        <f>M179</f>
        <v>0.02</v>
      </c>
      <c r="K185" s="249" t="s">
        <v>2633</v>
      </c>
      <c r="L185" s="249"/>
      <c r="M185" s="96">
        <f>+J185*K20</f>
        <v>80109698.519999996</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50"/>
      <c r="Q192" s="153"/>
      <c r="R192" s="154"/>
      <c r="S192" s="154"/>
      <c r="T192" s="153"/>
    </row>
    <row r="193" spans="1:18" x14ac:dyDescent="0.25">
      <c r="A193" s="9"/>
      <c r="C193" s="127">
        <v>41961</v>
      </c>
      <c r="D193" s="5"/>
      <c r="E193" s="126">
        <v>3709</v>
      </c>
      <c r="F193" s="5"/>
      <c r="G193" s="5"/>
      <c r="H193" s="126" t="s">
        <v>2700</v>
      </c>
      <c r="J193" s="5"/>
      <c r="K193" s="127">
        <v>38742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26" t="s">
        <v>2701</v>
      </c>
      <c r="J211" s="27" t="s">
        <v>2627</v>
      </c>
      <c r="K211" s="126" t="s">
        <v>2701</v>
      </c>
      <c r="L211" s="21"/>
      <c r="M211" s="21"/>
      <c r="N211" s="21"/>
      <c r="O211" s="8"/>
    </row>
    <row r="212" spans="1:15" x14ac:dyDescent="0.25">
      <c r="A212" s="9"/>
      <c r="B212" s="27" t="s">
        <v>2624</v>
      </c>
      <c r="C212" s="126" t="s">
        <v>2700</v>
      </c>
      <c r="D212" s="21"/>
      <c r="G212" s="27" t="s">
        <v>2626</v>
      </c>
      <c r="H212" s="194">
        <v>3005386095</v>
      </c>
      <c r="J212" s="27" t="s">
        <v>2628</v>
      </c>
      <c r="K212" s="126"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44194.483604861111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7" t="str">
        <f>HYPERLINK("#Integrante_3!A109","CAPACIDAD RESIDUAL")</f>
        <v>CAPACIDAD RESIDUAL</v>
      </c>
      <c r="F8" s="268"/>
      <c r="G8" s="269"/>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7" t="str">
        <f>HYPERLINK("#Integrante_3!A162","TALENTO HUMANO")</f>
        <v>TALENTO HUMANO</v>
      </c>
      <c r="F9" s="268"/>
      <c r="G9" s="269"/>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7" t="str">
        <f>HYPERLINK("#Integrante_3!F162","INFRAESTRUCTURA")</f>
        <v>INFRAESTRUCTURA</v>
      </c>
      <c r="F10" s="268"/>
      <c r="G10" s="269"/>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44194.483604861111</v>
      </c>
      <c r="W20" s="107">
        <f ca="1">NOW()</f>
        <v>44194.483604861111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HYPERLINK("#Integrante_3!A1","INICIO")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+IF(AND(K114&gt;0,O114="Ejecución"),(K114/877802)*Tabla286[[#This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+IF(AND(K115&gt;0,O115="Ejecución"),(K115/877802)*Tabla286[[#This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+IF(AND(K116&gt;0,O116="Ejecución"),(K116/877802)*Tabla286[[#This Row],[% participación]],IF(AND(K116&gt;0,O116&lt;&gt;"Ejecución"),"-",""))</f>
        <v/>
      </c>
      <c r="M116" s="125"/>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+IF(AND(K117&gt;0,O117="Ejecución"),(K117/877802)*Tabla286[[#This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+IF(AND(K118&gt;0,O118="Ejecución"),(K118/877802)*Tabla286[[#This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+IF(AND(K119&gt;0,O119="Ejecución"),(K119/877802)*Tabla286[[#This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+IF(AND(K120&gt;0,O120="Ejecución"),(K120/877802)*Tabla286[[#This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+IF(AND(K121&gt;0,O121="Ejecución"),(K121/877802)*Tabla286[[#This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+IF(AND(K122&gt;0,O122="Ejecución"),(K122/877802)*Tabla286[[#This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+IF(AND(K123&gt;0,O123="Ejecución"),(K123/877802)*Tabla286[[#This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+IF(AND(K124&gt;0,O124="Ejecución"),(K124/877802)*Tabla286[[#This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+IF(AND(K125&gt;0,O125="Ejecución"),(K125/877802)*Tabla286[[#This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+IF(AND(K126&gt;0,O126="Ejecución"),(K126/877802)*Tabla286[[#This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+IF(AND(K127&gt;0,O127="Ejecución"),(K127/877802)*Tabla286[[#This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+IF(AND(K128&gt;0,O128="Ejecución"),(K128/877802)*Tabla286[[#This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+IF(AND(K129&gt;0,O129="Ejecución"),(K129/877802)*Tabla286[[#This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+IF(AND(K130&gt;0,O130="Ejecución"),(K130/877802)*Tabla286[[#This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+IF(AND(K131&gt;0,O131="Ejecución"),(K131/877802)*Tabla286[[#This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+IF(AND(K132&gt;0,O132="Ejecución"),(K132/877802)*Tabla286[[#This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+IF(AND(K133&gt;0,O133="Ejecución"),(K133/877802)*Tabla286[[#This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+IF(AND(K134&gt;0,O134="Ejecución"),(K134/877802)*Tabla286[[#This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2" t="str">
        <f>+IF(AND(K135&gt;0,O135="Ejecución"),(K135/877802)*Tabla286[[#This Row],[% participación]],IF(AND(K135&gt;0,O135&lt;&gt;"Ejecución"),"-",""))</f>
        <v/>
      </c>
      <c r="M135" s="125"/>
      <c r="N135" s="180" t="str">
        <f>+IF(M134="No",1,IF(M134="Si","Ingrese %",""))</f>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+IF(AND(K136&gt;0,O136="Ejecución"),(K136/877802)*Tabla286[[#This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+IF(AND(K137&gt;0,O137="Ejecución"),(K137/877802)*Tabla286[[#This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+IF(AND(K138&gt;0,O138="Ejecución"),(K138/877802)*Tabla286[[#This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+IF(AND(K139&gt;0,O139="Ejecución"),(K139/877802)*Tabla286[[#This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+IF(AND(K140&gt;0,O140="Ejecución"),(K140/877802)*Tabla286[[#This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+IF(AND(K141&gt;0,O141="Ejecución"),(K141/877802)*Tabla286[[#This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+IF(AND(K142&gt;0,O142="Ejecución"),(K142/877802)*Tabla286[[#This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+IF(AND(K143&gt;0,O143="Ejecución"),(K143/877802)*Tabla286[[#This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+IF(AND(K144&gt;0,O144="Ejecución"),(K144/877802)*Tabla286[[#This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+IF(AND(K145&gt;0,O145="Ejecución"),(K145/877802)*Tabla286[[#This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+IF(AND(K146&gt;0,O146="Ejecución"),(K146/877802)*Tabla286[[#This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+IF(AND(K147&gt;0,O147="Ejecución"),(K147/877802)*Tabla286[[#This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+IF(AND(K148&gt;0,O148="Ejecución"),(K148/877802)*Tabla286[[#This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+IF(AND(K149&gt;0,O149="Ejecución"),(K149/877802)*Tabla286[[#This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+IF(AND(K150&gt;0,O150="Ejecución"),(K150/877802)*Tabla286[[#This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+IF(AND(K151&gt;0,O151="Ejecución"),(K151/877802)*Tabla286[[#This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+IF(AND(K152&gt;0,O152="Ejecución"),(K152/877802)*Tabla286[[#This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+IF(AND(K153&gt;0,O153="Ejecución"),(K153/877802)*Tabla286[[#This Row],[% participación]],IF(AND(K153&gt;0,O153&lt;&gt;"Ejecución"),"-",""))</f>
        <v/>
      </c>
      <c r="M153" s="125"/>
      <c r="N153" s="180"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+IF(AND(K154&gt;0,O154="Ejecución"),(K154/877802)*Tabla286[[#This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+IF(AND(K155&gt;0,O155="Ejecución"),(K155/877802)*Tabla286[[#This Row],[% participación]],IF(AND(K155&gt;0,O155&lt;&gt;"Ejecución"),"-",""))</f>
        <v/>
      </c>
      <c r="M155" s="125"/>
      <c r="N155" s="180"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+IF(AND(K156&gt;0,O156="Ejecución"),(K156/877802)*Tabla286[[#This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+IF(AND(K157&gt;0,O157="Ejecución"),(K157/877802)*Tabla286[[#This Row],[% participación]],IF(AND(K157&gt;0,O157&lt;&gt;"Ejecución"),"-",""))</f>
        <v/>
      </c>
      <c r="M157" s="125"/>
      <c r="N157" s="180"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+IF(AND(K158&gt;0,O158="Ejecución"),(K158/877802)*Tabla286[[#This Row],[% participación]],IF(AND(K158&gt;0,O158&lt;&gt;"Ejecución"),"-",""))</f>
        <v/>
      </c>
      <c r="M158" s="125"/>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2674</v>
      </c>
      <c r="J174" s="203"/>
      <c r="K174" s="203"/>
      <c r="L174" s="203"/>
      <c r="M174" s="203"/>
      <c r="O174" s="184" t="str">
        <f>HYPERLINK("#Integrante_3!A1","INICIO")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63"/>
      <c r="S175" s="19"/>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63" t="s">
        <v>2623</v>
      </c>
      <c r="S176" s="19"/>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2674</v>
      </c>
      <c r="J177" s="246"/>
      <c r="K177" s="246"/>
      <c r="L177" s="247"/>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44194.483604861111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7" t="str">
        <f>HYPERLINK("#Integrante_4!A109","CAPACIDAD RESIDUAL")</f>
        <v>CAPACIDAD RESIDUAL</v>
      </c>
      <c r="F8" s="268"/>
      <c r="G8" s="269"/>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7" t="str">
        <f>HYPERLINK("#Integrante_4!A162","TALENTO HUMANO")</f>
        <v>TALENTO HUMANO</v>
      </c>
      <c r="F9" s="268"/>
      <c r="G9" s="269"/>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7" t="str">
        <f>HYPERLINK("#Integrante_4!F162","INFRAESTRUCTURA")</f>
        <v>INFRAESTRUCTURA</v>
      </c>
      <c r="F10" s="268"/>
      <c r="G10" s="269"/>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44194.483604861111</v>
      </c>
      <c r="W20" s="107">
        <f ca="1">NOW()</f>
        <v>44194.483604861111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1"/>
    </row>
    <row r="108" spans="1:16" ht="29.45" customHeight="1" thickBot="1" x14ac:dyDescent="0.3">
      <c r="O108" s="184" t="str">
        <f>HYPERLINK("#Integrante_4!A1","INICIO")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+IF(AND(K114&gt;0,O114="Ejecución"),(K114/877802)*Tabla289[[#This Row],[% participación]],IF(AND(K114&gt;0,O114&lt;&gt;"Ejecución"),"-",""))</f>
        <v/>
      </c>
      <c r="M114" s="125"/>
      <c r="N114" s="180" t="str">
        <f>+IF(M116="No",1,IF(M116="Si","Ingrese %",""))</f>
        <v/>
      </c>
      <c r="O114" s="176" t="s">
        <v>1150</v>
      </c>
      <c r="P114" s="80"/>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2" t="str">
        <f>+IF(AND(K115&gt;0,O115="Ejecución"),(K115/877802)*Tabla289[[#This Row],[% participación]],IF(AND(K115&gt;0,O115&lt;&gt;"Ejecución"),"-",""))</f>
        <v/>
      </c>
      <c r="M115" s="125"/>
      <c r="N115" s="180" t="str">
        <f>+IF(M116="No",1,IF(M116="Si","Ingrese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+IF(AND(K116&gt;0,O116="Ejecución"),(K116/877802)*Tabla289[[#This Row],[% participación]],IF(AND(K116&gt;0,O116&lt;&gt;"Ejecución"),"-",""))</f>
        <v/>
      </c>
      <c r="M116" s="12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+IF(AND(K117&gt;0,O117="Ejecución"),(K117/877802)*Tabla289[[#This Row],[% participación]],IF(AND(K117&gt;0,O117&lt;&gt;"Ejecución"),"-",""))</f>
        <v/>
      </c>
      <c r="M117" s="125"/>
      <c r="N117" s="180"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+IF(AND(K118&gt;0,O118="Ejecución"),(K118/877802)*Tabla289[[#This Row],[% participación]],IF(AND(K118&gt;0,O118&lt;&gt;"Ejecución"),"-",""))</f>
        <v/>
      </c>
      <c r="M118" s="125"/>
      <c r="N118" s="180"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+IF(AND(K119&gt;0,O119="Ejecución"),(K119/877802)*Tabla289[[#This Row],[% participación]],IF(AND(K119&gt;0,O119&lt;&gt;"Ejecución"),"-",""))</f>
        <v/>
      </c>
      <c r="M119" s="125"/>
      <c r="N119" s="180"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+IF(AND(K120&gt;0,O120="Ejecución"),(K120/877802)*Tabla289[[#This Row],[% participación]],IF(AND(K120&gt;0,O120&lt;&gt;"Ejecución"),"-",""))</f>
        <v/>
      </c>
      <c r="M120" s="125"/>
      <c r="N120" s="180"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+IF(AND(K121&gt;0,O121="Ejecución"),(K121/877802)*Tabla289[[#This Row],[% participación]],IF(AND(K121&gt;0,O121&lt;&gt;"Ejecución"),"-",""))</f>
        <v/>
      </c>
      <c r="M121" s="125"/>
      <c r="N121" s="180"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+IF(AND(K122&gt;0,O122="Ejecución"),(K122/877802)*Tabla289[[#This Row],[% participación]],IF(AND(K122&gt;0,O122&lt;&gt;"Ejecución"),"-",""))</f>
        <v/>
      </c>
      <c r="M122" s="125"/>
      <c r="N122" s="180"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+IF(AND(K123&gt;0,O123="Ejecución"),(K123/877802)*Tabla289[[#This Row],[% participación]],IF(AND(K123&gt;0,O123&lt;&gt;"Ejecución"),"-",""))</f>
        <v/>
      </c>
      <c r="M123" s="125"/>
      <c r="N123" s="180"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+IF(AND(K124&gt;0,O124="Ejecución"),(K124/877802)*Tabla289[[#This Row],[% participación]],IF(AND(K124&gt;0,O124&lt;&gt;"Ejecución"),"-",""))</f>
        <v/>
      </c>
      <c r="M124" s="125"/>
      <c r="N124" s="180"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+IF(AND(K125&gt;0,O125="Ejecución"),(K125/877802)*Tabla289[[#This Row],[% participación]],IF(AND(K125&gt;0,O125&lt;&gt;"Ejecución"),"-",""))</f>
        <v/>
      </c>
      <c r="M125" s="125"/>
      <c r="N125" s="180"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+IF(AND(K126&gt;0,O126="Ejecución"),(K126/877802)*Tabla289[[#This Row],[% participación]],IF(AND(K126&gt;0,O126&lt;&gt;"Ejecución"),"-",""))</f>
        <v/>
      </c>
      <c r="M126" s="125"/>
      <c r="N126" s="180"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+IF(AND(K127&gt;0,O127="Ejecución"),(K127/877802)*Tabla289[[#This Row],[% participación]],IF(AND(K127&gt;0,O127&lt;&gt;"Ejecución"),"-",""))</f>
        <v/>
      </c>
      <c r="M127" s="125"/>
      <c r="N127" s="180"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+IF(AND(K128&gt;0,O128="Ejecución"),(K128/877802)*Tabla289[[#This Row],[% participación]],IF(AND(K128&gt;0,O128&lt;&gt;"Ejecución"),"-",""))</f>
        <v/>
      </c>
      <c r="M128" s="125"/>
      <c r="N128" s="180"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+IF(AND(K129&gt;0,O129="Ejecución"),(K129/877802)*Tabla289[[#This Row],[% participación]],IF(AND(K129&gt;0,O129&lt;&gt;"Ejecución"),"-",""))</f>
        <v/>
      </c>
      <c r="M129" s="125"/>
      <c r="N129" s="180"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+IF(AND(K130&gt;0,O130="Ejecución"),(K130/877802)*Tabla289[[#This Row],[% participación]],IF(AND(K130&gt;0,O130&lt;&gt;"Ejecución"),"-",""))</f>
        <v/>
      </c>
      <c r="M130" s="125"/>
      <c r="N130" s="180"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+IF(AND(K131&gt;0,O131="Ejecución"),(K131/877802)*Tabla289[[#This Row],[% participación]],IF(AND(K131&gt;0,O131&lt;&gt;"Ejecución"),"-",""))</f>
        <v/>
      </c>
      <c r="M131" s="125"/>
      <c r="N131" s="180"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+IF(AND(K132&gt;0,O132="Ejecución"),(K132/877802)*Tabla289[[#This Row],[% participación]],IF(AND(K132&gt;0,O132&lt;&gt;"Ejecución"),"-",""))</f>
        <v/>
      </c>
      <c r="M132" s="125"/>
      <c r="N132" s="180"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+IF(AND(K133&gt;0,O133="Ejecución"),(K133/877802)*Tabla289[[#This Row],[% participación]],IF(AND(K133&gt;0,O133&lt;&gt;"Ejecución"),"-",""))</f>
        <v/>
      </c>
      <c r="M133" s="125"/>
      <c r="N133" s="180"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+IF(AND(K134&gt;0,O134="Ejecución"),(K134/877802)*Tabla289[[#This Row],[% participación]],IF(AND(K134&gt;0,O134&lt;&gt;"Ejecución"),"-",""))</f>
        <v/>
      </c>
      <c r="M134" s="125"/>
      <c r="N134" s="180"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+IF(AND(K135&gt;0,O135="Ejecución"),(K135/877802)*Tabla289[[#This Row],[% participación]],IF(AND(K135&gt;0,O135&lt;&gt;"Ejecución"),"-",""))</f>
        <v/>
      </c>
      <c r="M135" s="125"/>
      <c r="N135" s="180"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+IF(AND(K136&gt;0,O136="Ejecución"),(K136/877802)*Tabla289[[#This Row],[% participación]],IF(AND(K136&gt;0,O136&lt;&gt;"Ejecución"),"-",""))</f>
        <v/>
      </c>
      <c r="M136" s="125"/>
      <c r="N136" s="180"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+IF(AND(K137&gt;0,O137="Ejecución"),(K137/877802)*Tabla289[[#This Row],[% participación]],IF(AND(K137&gt;0,O137&lt;&gt;"Ejecución"),"-",""))</f>
        <v/>
      </c>
      <c r="M137" s="125"/>
      <c r="N137" s="180"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+IF(AND(K138&gt;0,O138="Ejecución"),(K138/877802)*Tabla289[[#This Row],[% participación]],IF(AND(K138&gt;0,O138&lt;&gt;"Ejecución"),"-",""))</f>
        <v/>
      </c>
      <c r="M138" s="125"/>
      <c r="N138" s="180"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+IF(AND(K139&gt;0,O139="Ejecución"),(K139/877802)*Tabla289[[#This Row],[% participación]],IF(AND(K139&gt;0,O139&lt;&gt;"Ejecución"),"-",""))</f>
        <v/>
      </c>
      <c r="M139" s="125"/>
      <c r="N139" s="180"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+IF(AND(K140&gt;0,O140="Ejecución"),(K140/877802)*Tabla289[[#This Row],[% participación]],IF(AND(K140&gt;0,O140&lt;&gt;"Ejecución"),"-",""))</f>
        <v/>
      </c>
      <c r="M140" s="125"/>
      <c r="N140" s="180"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+IF(AND(K141&gt;0,O141="Ejecución"),(K141/877802)*Tabla289[[#This Row],[% participación]],IF(AND(K141&gt;0,O141&lt;&gt;"Ejecución"),"-",""))</f>
        <v/>
      </c>
      <c r="M141" s="125"/>
      <c r="N141" s="180"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+IF(AND(K142&gt;0,O142="Ejecución"),(K142/877802)*Tabla289[[#This Row],[% participación]],IF(AND(K142&gt;0,O142&lt;&gt;"Ejecución"),"-",""))</f>
        <v/>
      </c>
      <c r="M142" s="125"/>
      <c r="N142" s="180"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+IF(AND(K143&gt;0,O143="Ejecución"),(K143/877802)*Tabla289[[#This Row],[% participación]],IF(AND(K143&gt;0,O143&lt;&gt;"Ejecución"),"-",""))</f>
        <v/>
      </c>
      <c r="M143" s="125"/>
      <c r="N143" s="180" t="str">
        <f t="shared" si="4"/>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+IF(AND(K144&gt;0,O144="Ejecución"),(K144/877802)*Tabla289[[#This Row],[% participación]],IF(AND(K144&gt;0,O144&lt;&gt;"Ejecución"),"-",""))</f>
        <v/>
      </c>
      <c r="M144" s="125"/>
      <c r="N144" s="180"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+IF(AND(K145&gt;0,O145="Ejecución"),(K145/877802)*Tabla289[[#This Row],[% participación]],IF(AND(K145&gt;0,O145&lt;&gt;"Ejecución"),"-",""))</f>
        <v/>
      </c>
      <c r="M145" s="125"/>
      <c r="N145" s="180"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+IF(AND(K146&gt;0,O146="Ejecución"),(K146/877802)*Tabla289[[#This Row],[% participación]],IF(AND(K146&gt;0,O146&lt;&gt;"Ejecución"),"-",""))</f>
        <v/>
      </c>
      <c r="M146" s="125"/>
      <c r="N146" s="180"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+IF(AND(K147&gt;0,O147="Ejecución"),(K147/877802)*Tabla289[[#This Row],[% participación]],IF(AND(K147&gt;0,O147&lt;&gt;"Ejecución"),"-",""))</f>
        <v/>
      </c>
      <c r="M147" s="125"/>
      <c r="N147" s="180"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+IF(AND(K148&gt;0,O148="Ejecución"),(K148/877802)*Tabla289[[#This Row],[% participación]],IF(AND(K148&gt;0,O148&lt;&gt;"Ejecución"),"-",""))</f>
        <v/>
      </c>
      <c r="M148" s="125"/>
      <c r="N148" s="180"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+IF(AND(K149&gt;0,O149="Ejecución"),(K149/877802)*Tabla289[[#This Row],[% participación]],IF(AND(K149&gt;0,O149&lt;&gt;"Ejecución"),"-",""))</f>
        <v/>
      </c>
      <c r="M149" s="125"/>
      <c r="N149" s="180"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+IF(AND(K150&gt;0,O150="Ejecución"),(K150/877802)*Tabla289[[#This Row],[% participación]],IF(AND(K150&gt;0,O150&lt;&gt;"Ejecución"),"-",""))</f>
        <v/>
      </c>
      <c r="M150" s="125"/>
      <c r="N150" s="180"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+IF(AND(K151&gt;0,O151="Ejecución"),(K151/877802)*Tabla289[[#This Row],[% participación]],IF(AND(K151&gt;0,O151&lt;&gt;"Ejecución"),"-",""))</f>
        <v/>
      </c>
      <c r="M151" s="125"/>
      <c r="N151" s="180"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+IF(AND(K152&gt;0,O152="Ejecución"),(K152/877802)*Tabla289[[#This Row],[% participación]],IF(AND(K152&gt;0,O152&lt;&gt;"Ejecución"),"-",""))</f>
        <v/>
      </c>
      <c r="M152" s="125"/>
      <c r="N152" s="180"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+IF(AND(K153&gt;0,O153="Ejecución"),(K153/877802)*Tabla289[[#This Row],[% participación]],IF(AND(K153&gt;0,O153&lt;&gt;"Ejecución"),"-",""))</f>
        <v/>
      </c>
      <c r="M153" s="125"/>
      <c r="N153" s="180" t="str">
        <f t="shared" si="4"/>
        <v/>
      </c>
      <c r="O153" s="176" t="s">
        <v>1150</v>
      </c>
      <c r="P153" s="81"/>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+IF(AND(K154&gt;0,O154="Ejecución"),(K154/877802)*Tabla289[[#This Row],[% participación]],IF(AND(K154&gt;0,O154&lt;&gt;"Ejecución"),"-",""))</f>
        <v/>
      </c>
      <c r="M154" s="125"/>
      <c r="N154" s="180"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+IF(AND(K155&gt;0,O155="Ejecución"),(K155/877802)*Tabla289[[#This Row],[% participación]],IF(AND(K155&gt;0,O155&lt;&gt;"Ejecución"),"-",""))</f>
        <v/>
      </c>
      <c r="M155" s="125"/>
      <c r="N155" s="180" t="str">
        <f t="shared" si="4"/>
        <v/>
      </c>
      <c r="O155" s="176" t="s">
        <v>1150</v>
      </c>
      <c r="P155" s="81"/>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+IF(AND(K156&gt;0,O156="Ejecución"),(K156/877802)*Tabla289[[#This Row],[% participación]],IF(AND(K156&gt;0,O156&lt;&gt;"Ejecución"),"-",""))</f>
        <v/>
      </c>
      <c r="M156" s="125"/>
      <c r="N156" s="180"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+IF(AND(K157&gt;0,O157="Ejecución"),(K157/877802)*Tabla289[[#This Row],[% participación]],IF(AND(K157&gt;0,O157&lt;&gt;"Ejecución"),"-",""))</f>
        <v/>
      </c>
      <c r="M157" s="125"/>
      <c r="N157" s="180" t="str">
        <f t="shared" si="4"/>
        <v/>
      </c>
      <c r="O157" s="176" t="s">
        <v>1150</v>
      </c>
      <c r="P157" s="81"/>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2" t="str">
        <f>+IF(AND(K158&gt;0,O158="Ejecución"),(K158/877802)*Tabla289[[#This Row],[% participación]],IF(AND(K158&gt;0,O158&lt;&gt;"Ejecución"),"-",""))</f>
        <v/>
      </c>
      <c r="M158" s="125"/>
      <c r="N158" s="180" t="str">
        <f t="shared" si="4"/>
        <v/>
      </c>
      <c r="O158" s="176" t="s">
        <v>1150</v>
      </c>
      <c r="P158" s="81"/>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2" t="str">
        <f>+IF(AND(K159&gt;0,O159="Ejecución"),(K159/877802)*Tabla289[[#This Row],[% participación]],IF(AND(K159&gt;0,O159&lt;&gt;"Ejecución"),"-",""))</f>
        <v/>
      </c>
      <c r="M159" s="125"/>
      <c r="N159" s="180" t="str">
        <f t="shared" si="4"/>
        <v/>
      </c>
      <c r="O159" s="176" t="s">
        <v>1150</v>
      </c>
      <c r="P159" s="81"/>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2" t="str">
        <f>+IF(AND(K160&gt;0,O160="Ejecución"),(K160/877802)*Tabla289[[#This Row],[% participación]],IF(AND(K160&gt;0,O160&lt;&gt;"Ejecución"),"-",""))</f>
        <v/>
      </c>
      <c r="M160" s="125"/>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HYPERLINK("#Integrante_4!A1","INICIO")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63"/>
      <c r="S177" s="19"/>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63" t="s">
        <v>2623</v>
      </c>
      <c r="S178" s="19"/>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2674</v>
      </c>
      <c r="J179" s="246"/>
      <c r="K179" s="246"/>
      <c r="L179" s="247"/>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44194.483604861111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7" t="str">
        <f>HYPERLINK("#Integrante_5!A109","CAPACIDAD RESIDUAL")</f>
        <v>CAPACIDAD RESIDUAL</v>
      </c>
      <c r="F8" s="268"/>
      <c r="G8" s="269"/>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7" t="str">
        <f>HYPERLINK("#Integrante_5!A162","TALENTO HUMANO")</f>
        <v>TALENTO HUMANO</v>
      </c>
      <c r="F9" s="268"/>
      <c r="G9" s="269"/>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7" t="str">
        <f>HYPERLINK("#Integrante_5!F162","INFRAESTRUCTURA")</f>
        <v>INFRAESTRUCTURA</v>
      </c>
      <c r="F10" s="268"/>
      <c r="G10" s="269"/>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44194.483604861111</v>
      </c>
      <c r="W20" s="107">
        <f ca="1">NOW()</f>
        <v>44194.483604861111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80"/>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80"/>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80"/>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80"/>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1"/>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1"/>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1"/>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1"/>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1"/>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1"/>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1"/>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1"/>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1"/>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1"/>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1"/>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1"/>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1"/>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1"/>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1"/>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1"/>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1"/>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1"/>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1"/>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1"/>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1"/>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1"/>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1"/>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1"/>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1"/>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1"/>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1"/>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1"/>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1"/>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1"/>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1"/>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1"/>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1"/>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1"/>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1"/>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1"/>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1"/>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1"/>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1"/>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1"/>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1"/>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1"/>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1"/>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1"/>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1"/>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1"/>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1"/>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1"/>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1"/>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1"/>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1"/>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1"/>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1"/>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1"/>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1"/>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1"/>
    </row>
    <row r="108" spans="1:16" ht="29.45" customHeight="1" thickBot="1" x14ac:dyDescent="0.3">
      <c r="O108" s="184" t="str">
        <f>HYPERLINK("#Integrante_5!A1","INICIO")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2" t="str">
        <f>+IF(AND(K114&gt;0,O114="Ejecución"),(K114/877802)*Tabla2812[[#This Row],[% participación]],IF(AND(K114&gt;0,O114&lt;&gt;"Ejecución"),"-",""))</f>
        <v/>
      </c>
      <c r="M114" s="125"/>
      <c r="N114" s="118" t="str">
        <f>+IF(M142="No",1,IF(M142="Si","Ingrese %",""))</f>
        <v/>
      </c>
      <c r="O114" s="176" t="s">
        <v>1150</v>
      </c>
      <c r="P114" s="80"/>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2" t="str">
        <f>+IF(AND(K115&gt;0,O115="Ejecución"),(K115/877802)*Tabla2812[[#This Row],[% participación]],IF(AND(K115&gt;0,O115&lt;&gt;"Ejecución"),"-",""))</f>
        <v/>
      </c>
      <c r="M115" s="125"/>
      <c r="N115" s="118" t="str">
        <f>+IF(M142="No",1,IF(M142="Si","Ingrese %",""))</f>
        <v/>
      </c>
      <c r="O115" s="176" t="s">
        <v>1150</v>
      </c>
      <c r="P115" s="80"/>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2" t="str">
        <f>+IF(AND(K116&gt;0,O116="Ejecución"),(K116/877802)*Tabla2812[[#This Row],[% participación]],IF(AND(K116&gt;0,O116&lt;&gt;"Ejecución"),"-",""))</f>
        <v/>
      </c>
      <c r="M116" s="125"/>
      <c r="N116" s="118" t="str">
        <f t="shared" ref="N116:N158" si="4">+IF(M116="No",1,IF(M116="Si","Ingrese %",""))</f>
        <v/>
      </c>
      <c r="O116" s="176" t="s">
        <v>1150</v>
      </c>
      <c r="P116" s="80"/>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2" t="str">
        <f>+IF(AND(K117&gt;0,O117="Ejecución"),(K117/877802)*Tabla2812[[#This Row],[% participación]],IF(AND(K117&gt;0,O117&lt;&gt;"Ejecución"),"-",""))</f>
        <v/>
      </c>
      <c r="M117" s="125"/>
      <c r="N117" s="118" t="str">
        <f t="shared" si="4"/>
        <v/>
      </c>
      <c r="O117" s="176" t="s">
        <v>1150</v>
      </c>
      <c r="P117" s="80"/>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2" t="str">
        <f>+IF(AND(K118&gt;0,O118="Ejecución"),(K118/877802)*Tabla2812[[#This Row],[% participación]],IF(AND(K118&gt;0,O118&lt;&gt;"Ejecución"),"-",""))</f>
        <v/>
      </c>
      <c r="M118" s="125"/>
      <c r="N118" s="118" t="str">
        <f t="shared" si="4"/>
        <v/>
      </c>
      <c r="O118" s="176" t="s">
        <v>1150</v>
      </c>
      <c r="P118" s="81"/>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2" t="str">
        <f>+IF(AND(K119&gt;0,O119="Ejecución"),(K119/877802)*Tabla2812[[#This Row],[% participación]],IF(AND(K119&gt;0,O119&lt;&gt;"Ejecución"),"-",""))</f>
        <v/>
      </c>
      <c r="M119" s="125"/>
      <c r="N119" s="118" t="str">
        <f t="shared" si="4"/>
        <v/>
      </c>
      <c r="O119" s="176" t="s">
        <v>1150</v>
      </c>
      <c r="P119" s="81"/>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2" t="str">
        <f>+IF(AND(K120&gt;0,O120="Ejecución"),(K120/877802)*Tabla2812[[#This Row],[% participación]],IF(AND(K120&gt;0,O120&lt;&gt;"Ejecución"),"-",""))</f>
        <v/>
      </c>
      <c r="M120" s="125"/>
      <c r="N120" s="118" t="str">
        <f t="shared" si="4"/>
        <v/>
      </c>
      <c r="O120" s="176" t="s">
        <v>1150</v>
      </c>
      <c r="P120" s="81"/>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2" t="str">
        <f>+IF(AND(K121&gt;0,O121="Ejecución"),(K121/877802)*Tabla2812[[#This Row],[% participación]],IF(AND(K121&gt;0,O121&lt;&gt;"Ejecución"),"-",""))</f>
        <v/>
      </c>
      <c r="M121" s="125"/>
      <c r="N121" s="118" t="str">
        <f t="shared" si="4"/>
        <v/>
      </c>
      <c r="O121" s="176" t="s">
        <v>1150</v>
      </c>
      <c r="P121" s="81"/>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2" t="str">
        <f>+IF(AND(K122&gt;0,O122="Ejecución"),(K122/877802)*Tabla2812[[#This Row],[% participación]],IF(AND(K122&gt;0,O122&lt;&gt;"Ejecución"),"-",""))</f>
        <v/>
      </c>
      <c r="M122" s="125"/>
      <c r="N122" s="118" t="str">
        <f t="shared" si="4"/>
        <v/>
      </c>
      <c r="O122" s="176" t="s">
        <v>1150</v>
      </c>
      <c r="P122" s="81"/>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2" t="str">
        <f>+IF(AND(K123&gt;0,O123="Ejecución"),(K123/877802)*Tabla2812[[#This Row],[% participación]],IF(AND(K123&gt;0,O123&lt;&gt;"Ejecución"),"-",""))</f>
        <v/>
      </c>
      <c r="M123" s="125"/>
      <c r="N123" s="118" t="str">
        <f t="shared" si="4"/>
        <v/>
      </c>
      <c r="O123" s="176" t="s">
        <v>1150</v>
      </c>
      <c r="P123" s="81"/>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2" t="str">
        <f>+IF(AND(K124&gt;0,O124="Ejecución"),(K124/877802)*Tabla2812[[#This Row],[% participación]],IF(AND(K124&gt;0,O124&lt;&gt;"Ejecución"),"-",""))</f>
        <v/>
      </c>
      <c r="M124" s="125"/>
      <c r="N124" s="118" t="str">
        <f t="shared" si="4"/>
        <v/>
      </c>
      <c r="O124" s="176" t="s">
        <v>1150</v>
      </c>
      <c r="P124" s="81"/>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2" t="str">
        <f>+IF(AND(K125&gt;0,O125="Ejecución"),(K125/877802)*Tabla2812[[#This Row],[% participación]],IF(AND(K125&gt;0,O125&lt;&gt;"Ejecución"),"-",""))</f>
        <v/>
      </c>
      <c r="M125" s="125"/>
      <c r="N125" s="118" t="str">
        <f t="shared" si="4"/>
        <v/>
      </c>
      <c r="O125" s="176" t="s">
        <v>1150</v>
      </c>
      <c r="P125" s="81"/>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2" t="str">
        <f>+IF(AND(K126&gt;0,O126="Ejecución"),(K126/877802)*Tabla2812[[#This Row],[% participación]],IF(AND(K126&gt;0,O126&lt;&gt;"Ejecución"),"-",""))</f>
        <v/>
      </c>
      <c r="M126" s="125"/>
      <c r="N126" s="118" t="str">
        <f t="shared" si="4"/>
        <v/>
      </c>
      <c r="O126" s="176" t="s">
        <v>1150</v>
      </c>
      <c r="P126" s="81"/>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2" t="str">
        <f>+IF(AND(K127&gt;0,O127="Ejecución"),(K127/877802)*Tabla2812[[#This Row],[% participación]],IF(AND(K127&gt;0,O127&lt;&gt;"Ejecución"),"-",""))</f>
        <v/>
      </c>
      <c r="M127" s="125"/>
      <c r="N127" s="118" t="str">
        <f t="shared" si="4"/>
        <v/>
      </c>
      <c r="O127" s="176" t="s">
        <v>1150</v>
      </c>
      <c r="P127" s="81"/>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2" t="str">
        <f>+IF(AND(K128&gt;0,O128="Ejecución"),(K128/877802)*Tabla2812[[#This Row],[% participación]],IF(AND(K128&gt;0,O128&lt;&gt;"Ejecución"),"-",""))</f>
        <v/>
      </c>
      <c r="M128" s="125"/>
      <c r="N128" s="118" t="str">
        <f t="shared" si="4"/>
        <v/>
      </c>
      <c r="O128" s="176" t="s">
        <v>1150</v>
      </c>
      <c r="P128" s="81"/>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2" t="str">
        <f>+IF(AND(K129&gt;0,O129="Ejecución"),(K129/877802)*Tabla2812[[#This Row],[% participación]],IF(AND(K129&gt;0,O129&lt;&gt;"Ejecución"),"-",""))</f>
        <v/>
      </c>
      <c r="M129" s="125"/>
      <c r="N129" s="118" t="str">
        <f t="shared" si="4"/>
        <v/>
      </c>
      <c r="O129" s="176" t="s">
        <v>1150</v>
      </c>
      <c r="P129" s="81"/>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2" t="str">
        <f>+IF(AND(K130&gt;0,O130="Ejecución"),(K130/877802)*Tabla2812[[#This Row],[% participación]],IF(AND(K130&gt;0,O130&lt;&gt;"Ejecución"),"-",""))</f>
        <v/>
      </c>
      <c r="M130" s="125"/>
      <c r="N130" s="118" t="str">
        <f t="shared" si="4"/>
        <v/>
      </c>
      <c r="O130" s="176" t="s">
        <v>1150</v>
      </c>
      <c r="P130" s="81"/>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2" t="str">
        <f>+IF(AND(K131&gt;0,O131="Ejecución"),(K131/877802)*Tabla2812[[#This Row],[% participación]],IF(AND(K131&gt;0,O131&lt;&gt;"Ejecución"),"-",""))</f>
        <v/>
      </c>
      <c r="M131" s="125"/>
      <c r="N131" s="118" t="str">
        <f t="shared" si="4"/>
        <v/>
      </c>
      <c r="O131" s="176" t="s">
        <v>1150</v>
      </c>
      <c r="P131" s="81"/>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2" t="str">
        <f>+IF(AND(K132&gt;0,O132="Ejecución"),(K132/877802)*Tabla2812[[#This Row],[% participación]],IF(AND(K132&gt;0,O132&lt;&gt;"Ejecución"),"-",""))</f>
        <v/>
      </c>
      <c r="M132" s="125"/>
      <c r="N132" s="118" t="str">
        <f t="shared" si="4"/>
        <v/>
      </c>
      <c r="O132" s="176" t="s">
        <v>1150</v>
      </c>
      <c r="P132" s="81"/>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2" t="str">
        <f>+IF(AND(K133&gt;0,O133="Ejecución"),(K133/877802)*Tabla2812[[#This Row],[% participación]],IF(AND(K133&gt;0,O133&lt;&gt;"Ejecución"),"-",""))</f>
        <v/>
      </c>
      <c r="M133" s="125"/>
      <c r="N133" s="118" t="str">
        <f t="shared" si="4"/>
        <v/>
      </c>
      <c r="O133" s="176" t="s">
        <v>1150</v>
      </c>
      <c r="P133" s="81"/>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2" t="str">
        <f>+IF(AND(K134&gt;0,O134="Ejecución"),(K134/877802)*Tabla2812[[#This Row],[% participación]],IF(AND(K134&gt;0,O134&lt;&gt;"Ejecución"),"-",""))</f>
        <v/>
      </c>
      <c r="M134" s="125"/>
      <c r="N134" s="118" t="str">
        <f t="shared" si="4"/>
        <v/>
      </c>
      <c r="O134" s="176" t="s">
        <v>1150</v>
      </c>
      <c r="P134" s="81"/>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2" t="str">
        <f>+IF(AND(K135&gt;0,O135="Ejecución"),(K135/877802)*Tabla2812[[#This Row],[% participación]],IF(AND(K135&gt;0,O135&lt;&gt;"Ejecución"),"-",""))</f>
        <v/>
      </c>
      <c r="M135" s="125"/>
      <c r="N135" s="118" t="str">
        <f t="shared" si="4"/>
        <v/>
      </c>
      <c r="O135" s="176" t="s">
        <v>1150</v>
      </c>
      <c r="P135" s="81"/>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2" t="str">
        <f>+IF(AND(K136&gt;0,O136="Ejecución"),(K136/877802)*Tabla2812[[#This Row],[% participación]],IF(AND(K136&gt;0,O136&lt;&gt;"Ejecución"),"-",""))</f>
        <v/>
      </c>
      <c r="M136" s="125"/>
      <c r="N136" s="118" t="str">
        <f t="shared" si="4"/>
        <v/>
      </c>
      <c r="O136" s="176" t="s">
        <v>1150</v>
      </c>
      <c r="P136" s="81"/>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2" t="str">
        <f>+IF(AND(K137&gt;0,O137="Ejecución"),(K137/877802)*Tabla2812[[#This Row],[% participación]],IF(AND(K137&gt;0,O137&lt;&gt;"Ejecución"),"-",""))</f>
        <v/>
      </c>
      <c r="M137" s="125"/>
      <c r="N137" s="118" t="str">
        <f t="shared" si="4"/>
        <v/>
      </c>
      <c r="O137" s="176" t="s">
        <v>1150</v>
      </c>
      <c r="P137" s="81"/>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2" t="str">
        <f>+IF(AND(K138&gt;0,O138="Ejecución"),(K138/877802)*Tabla2812[[#This Row],[% participación]],IF(AND(K138&gt;0,O138&lt;&gt;"Ejecución"),"-",""))</f>
        <v/>
      </c>
      <c r="M138" s="125"/>
      <c r="N138" s="118" t="str">
        <f t="shared" si="4"/>
        <v/>
      </c>
      <c r="O138" s="176" t="s">
        <v>1150</v>
      </c>
      <c r="P138" s="81"/>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2" t="str">
        <f>+IF(AND(K139&gt;0,O139="Ejecución"),(K139/877802)*Tabla2812[[#This Row],[% participación]],IF(AND(K139&gt;0,O139&lt;&gt;"Ejecución"),"-",""))</f>
        <v/>
      </c>
      <c r="M139" s="125"/>
      <c r="N139" s="118" t="str">
        <f t="shared" si="4"/>
        <v/>
      </c>
      <c r="O139" s="176" t="s">
        <v>1150</v>
      </c>
      <c r="P139" s="81"/>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2" t="str">
        <f>+IF(AND(K140&gt;0,O140="Ejecución"),(K140/877802)*Tabla2812[[#This Row],[% participación]],IF(AND(K140&gt;0,O140&lt;&gt;"Ejecución"),"-",""))</f>
        <v/>
      </c>
      <c r="M140" s="125"/>
      <c r="N140" s="118" t="str">
        <f t="shared" si="4"/>
        <v/>
      </c>
      <c r="O140" s="176" t="s">
        <v>1150</v>
      </c>
      <c r="P140" s="81"/>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2" t="str">
        <f>+IF(AND(K141&gt;0,O141="Ejecución"),(K141/877802)*Tabla2812[[#This Row],[% participación]],IF(AND(K141&gt;0,O141&lt;&gt;"Ejecución"),"-",""))</f>
        <v/>
      </c>
      <c r="M141" s="125"/>
      <c r="N141" s="118" t="str">
        <f t="shared" si="4"/>
        <v/>
      </c>
      <c r="O141" s="176" t="s">
        <v>1150</v>
      </c>
      <c r="P141" s="81"/>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2" t="str">
        <f>+IF(AND(K142&gt;0,O142="Ejecución"),(K142/877802)*Tabla2812[[#This Row],[% participación]],IF(AND(K142&gt;0,O142&lt;&gt;"Ejecución"),"-",""))</f>
        <v/>
      </c>
      <c r="M142" s="125"/>
      <c r="N142" s="118" t="str">
        <f t="shared" si="4"/>
        <v/>
      </c>
      <c r="O142" s="176" t="s">
        <v>1150</v>
      </c>
      <c r="P142" s="81"/>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2" t="str">
        <f>+IF(AND(K143&gt;0,O143="Ejecución"),(K143/877802)*Tabla2812[[#This Row],[% participación]],IF(AND(K143&gt;0,O143&lt;&gt;"Ejecución"),"-",""))</f>
        <v/>
      </c>
      <c r="M143" s="125"/>
      <c r="N143" s="181" t="str">
        <f>+IF(M142="No",1,IF(M142="Si","Ingrese %",""))</f>
        <v/>
      </c>
      <c r="O143" s="176" t="s">
        <v>1150</v>
      </c>
      <c r="P143" s="81"/>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2" t="str">
        <f>+IF(AND(K144&gt;0,O144="Ejecución"),(K144/877802)*Tabla2812[[#This Row],[% participación]],IF(AND(K144&gt;0,O144&lt;&gt;"Ejecución"),"-",""))</f>
        <v/>
      </c>
      <c r="M144" s="125"/>
      <c r="N144" s="118" t="str">
        <f t="shared" si="4"/>
        <v/>
      </c>
      <c r="O144" s="176" t="s">
        <v>1150</v>
      </c>
      <c r="P144" s="81"/>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2" t="str">
        <f>+IF(AND(K145&gt;0,O145="Ejecución"),(K145/877802)*Tabla2812[[#This Row],[% participación]],IF(AND(K145&gt;0,O145&lt;&gt;"Ejecución"),"-",""))</f>
        <v/>
      </c>
      <c r="M145" s="125"/>
      <c r="N145" s="118" t="str">
        <f t="shared" si="4"/>
        <v/>
      </c>
      <c r="O145" s="176" t="s">
        <v>1150</v>
      </c>
      <c r="P145" s="81"/>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2" t="str">
        <f>+IF(AND(K146&gt;0,O146="Ejecución"),(K146/877802)*Tabla2812[[#This Row],[% participación]],IF(AND(K146&gt;0,O146&lt;&gt;"Ejecución"),"-",""))</f>
        <v/>
      </c>
      <c r="M146" s="125"/>
      <c r="N146" s="118" t="str">
        <f t="shared" si="4"/>
        <v/>
      </c>
      <c r="O146" s="176" t="s">
        <v>1150</v>
      </c>
      <c r="P146" s="81"/>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2" t="str">
        <f>+IF(AND(K147&gt;0,O147="Ejecución"),(K147/877802)*Tabla2812[[#This Row],[% participación]],IF(AND(K147&gt;0,O147&lt;&gt;"Ejecución"),"-",""))</f>
        <v/>
      </c>
      <c r="M147" s="125"/>
      <c r="N147" s="118" t="str">
        <f t="shared" si="4"/>
        <v/>
      </c>
      <c r="O147" s="176" t="s">
        <v>1150</v>
      </c>
      <c r="P147" s="81"/>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2" t="str">
        <f>+IF(AND(K148&gt;0,O148="Ejecución"),(K148/877802)*Tabla2812[[#This Row],[% participación]],IF(AND(K148&gt;0,O148&lt;&gt;"Ejecución"),"-",""))</f>
        <v/>
      </c>
      <c r="M148" s="125"/>
      <c r="N148" s="118" t="str">
        <f t="shared" si="4"/>
        <v/>
      </c>
      <c r="O148" s="176" t="s">
        <v>1150</v>
      </c>
      <c r="P148" s="81"/>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2" t="str">
        <f>+IF(AND(K149&gt;0,O149="Ejecución"),(K149/877802)*Tabla2812[[#This Row],[% participación]],IF(AND(K149&gt;0,O149&lt;&gt;"Ejecución"),"-",""))</f>
        <v/>
      </c>
      <c r="M149" s="125"/>
      <c r="N149" s="118" t="str">
        <f t="shared" si="4"/>
        <v/>
      </c>
      <c r="O149" s="176" t="s">
        <v>1150</v>
      </c>
      <c r="P149" s="81"/>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2" t="str">
        <f>+IF(AND(K150&gt;0,O150="Ejecución"),(K150/877802)*Tabla2812[[#This Row],[% participación]],IF(AND(K150&gt;0,O150&lt;&gt;"Ejecución"),"-",""))</f>
        <v/>
      </c>
      <c r="M150" s="125"/>
      <c r="N150" s="118" t="str">
        <f t="shared" si="4"/>
        <v/>
      </c>
      <c r="O150" s="176" t="s">
        <v>1150</v>
      </c>
      <c r="P150" s="81"/>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2" t="str">
        <f>+IF(AND(K151&gt;0,O151="Ejecución"),(K151/877802)*Tabla2812[[#This Row],[% participación]],IF(AND(K151&gt;0,O151&lt;&gt;"Ejecución"),"-",""))</f>
        <v/>
      </c>
      <c r="M151" s="125"/>
      <c r="N151" s="118" t="str">
        <f t="shared" si="4"/>
        <v/>
      </c>
      <c r="O151" s="176" t="s">
        <v>1150</v>
      </c>
      <c r="P151" s="81"/>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2" t="str">
        <f>+IF(AND(K152&gt;0,O152="Ejecución"),(K152/877802)*Tabla2812[[#This Row],[% participación]],IF(AND(K152&gt;0,O152&lt;&gt;"Ejecución"),"-",""))</f>
        <v/>
      </c>
      <c r="M152" s="125"/>
      <c r="N152" s="118" t="str">
        <f t="shared" si="4"/>
        <v/>
      </c>
      <c r="O152" s="176" t="s">
        <v>1150</v>
      </c>
      <c r="P152" s="81"/>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2" t="str">
        <f>+IF(AND(K153&gt;0,O153="Ejecución"),(K153/877802)*Tabla2812[[#This Row],[% participación]],IF(AND(K153&gt;0,O153&lt;&gt;"Ejecución"),"-",""))</f>
        <v/>
      </c>
      <c r="M153" s="125"/>
      <c r="N153" s="118" t="str">
        <f t="shared" si="4"/>
        <v/>
      </c>
      <c r="O153" s="176" t="s">
        <v>1150</v>
      </c>
      <c r="P153" s="81"/>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2" t="str">
        <f>+IF(AND(K154&gt;0,O154="Ejecución"),(K154/877802)*Tabla2812[[#This Row],[% participación]],IF(AND(K154&gt;0,O154&lt;&gt;"Ejecución"),"-",""))</f>
        <v/>
      </c>
      <c r="M154" s="125"/>
      <c r="N154" s="118" t="str">
        <f t="shared" si="4"/>
        <v/>
      </c>
      <c r="O154" s="176" t="s">
        <v>1150</v>
      </c>
      <c r="P154" s="81"/>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2" t="str">
        <f>+IF(AND(K155&gt;0,O155="Ejecución"),(K155/877802)*Tabla2812[[#This Row],[% participación]],IF(AND(K155&gt;0,O155&lt;&gt;"Ejecución"),"-",""))</f>
        <v/>
      </c>
      <c r="M155" s="125"/>
      <c r="N155" s="118" t="str">
        <f t="shared" si="4"/>
        <v/>
      </c>
      <c r="O155" s="176" t="s">
        <v>1150</v>
      </c>
      <c r="P155" s="81"/>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2" t="str">
        <f>+IF(AND(K156&gt;0,O156="Ejecución"),(K156/877802)*Tabla2812[[#This Row],[% participación]],IF(AND(K156&gt;0,O156&lt;&gt;"Ejecución"),"-",""))</f>
        <v/>
      </c>
      <c r="M156" s="125"/>
      <c r="N156" s="118" t="str">
        <f t="shared" si="4"/>
        <v/>
      </c>
      <c r="O156" s="176" t="s">
        <v>1150</v>
      </c>
      <c r="P156" s="81"/>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2" t="str">
        <f>+IF(AND(K157&gt;0,O157="Ejecución"),(K157/877802)*Tabla2812[[#This Row],[% participación]],IF(AND(K157&gt;0,O157&lt;&gt;"Ejecución"),"-",""))</f>
        <v/>
      </c>
      <c r="M157" s="125"/>
      <c r="N157" s="118" t="str">
        <f t="shared" si="4"/>
        <v/>
      </c>
      <c r="O157" s="176" t="s">
        <v>1150</v>
      </c>
      <c r="P157" s="81"/>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2" t="str">
        <f>+IF(AND(K158&gt;0,O158="Ejecución"),(K158/877802)*Tabla2812[[#This Row],[% participación]],IF(AND(K158&gt;0,O158&lt;&gt;"Ejecución"),"-",""))</f>
        <v/>
      </c>
      <c r="M158" s="125"/>
      <c r="N158" s="118"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25">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5" t="s">
        <v>2618</v>
      </c>
      <c r="C163" s="235"/>
      <c r="D163" s="235"/>
      <c r="E163" s="8"/>
      <c r="F163" s="5"/>
      <c r="G163" s="236" t="s">
        <v>2618</v>
      </c>
      <c r="H163" s="236"/>
      <c r="I163" s="237" t="s">
        <v>1164</v>
      </c>
      <c r="J163" s="238"/>
      <c r="K163" s="238"/>
      <c r="L163" s="238"/>
      <c r="M163" s="238"/>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9" t="s">
        <v>2648</v>
      </c>
      <c r="J165" s="240"/>
      <c r="K165" s="240"/>
      <c r="L165" s="240"/>
      <c r="M165" s="240"/>
      <c r="N165" s="240"/>
      <c r="O165" s="241"/>
      <c r="U165" s="51"/>
    </row>
    <row r="166" spans="1:28" x14ac:dyDescent="0.25">
      <c r="A166" s="9"/>
      <c r="B166" s="209" t="s">
        <v>2662</v>
      </c>
      <c r="C166" s="209"/>
      <c r="D166" s="209"/>
      <c r="E166" s="8"/>
      <c r="F166" s="5"/>
      <c r="H166" s="83" t="s">
        <v>2661</v>
      </c>
      <c r="I166" s="239"/>
      <c r="J166" s="240"/>
      <c r="K166" s="240"/>
      <c r="L166" s="240"/>
      <c r="M166" s="240"/>
      <c r="N166" s="240"/>
      <c r="O166" s="241"/>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6" t="s">
        <v>2677</v>
      </c>
      <c r="B170" s="207"/>
      <c r="C170" s="207"/>
      <c r="D170" s="207"/>
      <c r="E170" s="207"/>
      <c r="F170" s="207"/>
      <c r="G170" s="207"/>
      <c r="H170" s="207"/>
      <c r="I170" s="207"/>
      <c r="J170" s="207"/>
      <c r="K170" s="207"/>
      <c r="L170" s="207"/>
      <c r="M170" s="207"/>
      <c r="N170" s="207"/>
      <c r="O170" s="208"/>
      <c r="P170" s="78"/>
    </row>
    <row r="171" spans="1:28" ht="15" customHeight="1" x14ac:dyDescent="0.25">
      <c r="A171" s="225" t="s">
        <v>2676</v>
      </c>
      <c r="B171" s="226"/>
      <c r="C171" s="226"/>
      <c r="D171" s="226"/>
      <c r="E171" s="226"/>
      <c r="F171" s="226"/>
      <c r="G171" s="226"/>
      <c r="H171" s="226"/>
      <c r="I171" s="226"/>
      <c r="J171" s="226"/>
      <c r="K171" s="226"/>
      <c r="L171" s="226"/>
      <c r="M171" s="226"/>
      <c r="N171" s="226"/>
      <c r="O171" s="227"/>
    </row>
    <row r="172" spans="1:28" ht="24" thickBot="1" x14ac:dyDescent="0.3">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5" t="s">
        <v>2670</v>
      </c>
      <c r="C174" s="195"/>
      <c r="D174" s="195"/>
      <c r="E174" s="195"/>
      <c r="F174" s="195"/>
      <c r="G174" s="195"/>
      <c r="H174" s="20"/>
      <c r="I174" s="202" t="s">
        <v>2678</v>
      </c>
      <c r="J174" s="203"/>
      <c r="K174" s="203"/>
      <c r="L174" s="203"/>
      <c r="M174" s="203"/>
      <c r="O174" s="184" t="str">
        <f>HYPERLINK("#Integrante_5!A1","INICIO")</f>
        <v>INICIO</v>
      </c>
      <c r="Q174" s="19"/>
      <c r="R174" s="19"/>
      <c r="S174" s="19"/>
      <c r="T174" s="19"/>
      <c r="U174" s="19"/>
      <c r="V174" s="19"/>
      <c r="W174" s="19"/>
      <c r="X174" s="19"/>
      <c r="Y174" s="19"/>
      <c r="Z174" s="19"/>
      <c r="AA174" s="19"/>
      <c r="AB174" s="19"/>
    </row>
    <row r="175" spans="1:28" ht="23.25" x14ac:dyDescent="0.25">
      <c r="A175" s="9"/>
      <c r="B175" s="196" t="s">
        <v>17</v>
      </c>
      <c r="C175" s="197"/>
      <c r="D175" s="198"/>
      <c r="E175" s="202" t="s">
        <v>2620</v>
      </c>
      <c r="F175" s="203"/>
      <c r="G175" s="204"/>
      <c r="H175" s="5"/>
      <c r="I175" s="196" t="s">
        <v>17</v>
      </c>
      <c r="J175" s="197"/>
      <c r="K175" s="197"/>
      <c r="L175" s="198"/>
      <c r="M175" s="256" t="s">
        <v>2679</v>
      </c>
      <c r="O175" s="8"/>
      <c r="Q175" s="19"/>
      <c r="R175" s="19"/>
      <c r="S175" s="163"/>
      <c r="T175" s="19"/>
      <c r="U175" s="19"/>
      <c r="V175" s="19"/>
      <c r="W175" s="19"/>
      <c r="X175" s="19"/>
      <c r="Y175" s="19"/>
      <c r="Z175" s="19"/>
      <c r="AA175" s="19"/>
      <c r="AB175" s="19"/>
    </row>
    <row r="176" spans="1:28" ht="23.25" x14ac:dyDescent="0.25">
      <c r="A176" s="9"/>
      <c r="B176" s="199"/>
      <c r="C176" s="200"/>
      <c r="D176" s="201"/>
      <c r="E176" s="163" t="s">
        <v>2621</v>
      </c>
      <c r="F176" s="163" t="s">
        <v>2622</v>
      </c>
      <c r="G176" s="163" t="s">
        <v>2623</v>
      </c>
      <c r="H176" s="5"/>
      <c r="I176" s="199"/>
      <c r="J176" s="200"/>
      <c r="K176" s="200"/>
      <c r="L176" s="201"/>
      <c r="M176" s="257"/>
      <c r="O176" s="8"/>
      <c r="Q176" s="19"/>
      <c r="R176" s="19"/>
      <c r="S176" s="163" t="s">
        <v>2623</v>
      </c>
      <c r="T176" s="19"/>
      <c r="U176" s="19"/>
      <c r="V176" s="19"/>
      <c r="W176" s="19"/>
      <c r="X176" s="19"/>
      <c r="Y176" s="19"/>
      <c r="Z176" s="19"/>
      <c r="AA176" s="19"/>
      <c r="AB176" s="19"/>
    </row>
    <row r="177" spans="1:28" ht="23.25" x14ac:dyDescent="0.25">
      <c r="A177" s="9"/>
      <c r="B177" s="248" t="s">
        <v>2670</v>
      </c>
      <c r="C177" s="248"/>
      <c r="D177" s="248"/>
      <c r="E177" s="24">
        <v>0.02</v>
      </c>
      <c r="F177" s="177"/>
      <c r="G177" s="178" t="str">
        <f>IF(F177&gt;0,SUM(E177+F177),"")</f>
        <v/>
      </c>
      <c r="H177" s="5"/>
      <c r="I177" s="245" t="s">
        <v>2672</v>
      </c>
      <c r="J177" s="246"/>
      <c r="K177" s="246"/>
      <c r="L177" s="247"/>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8" t="s">
        <v>1165</v>
      </c>
      <c r="C178" s="248"/>
      <c r="D178" s="248"/>
      <c r="E178" s="24">
        <v>0.02</v>
      </c>
      <c r="F178" s="69"/>
      <c r="G178" s="162" t="str">
        <f>IF(F178&gt;0,SUM(E178+F178),"")</f>
        <v/>
      </c>
      <c r="H178" s="5"/>
      <c r="I178" s="245" t="s">
        <v>1169</v>
      </c>
      <c r="J178" s="246"/>
      <c r="K178" s="247"/>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8" t="s">
        <v>1166</v>
      </c>
      <c r="C179" s="248"/>
      <c r="D179" s="248"/>
      <c r="E179" s="24">
        <v>0.02</v>
      </c>
      <c r="F179" s="69"/>
      <c r="G179" s="162" t="str">
        <f>IF(F179&gt;0,SUM(E179+F179),"")</f>
        <v/>
      </c>
      <c r="H179" s="5"/>
      <c r="I179" s="245" t="s">
        <v>1170</v>
      </c>
      <c r="J179" s="246"/>
      <c r="K179" s="247"/>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8" t="s">
        <v>1167</v>
      </c>
      <c r="C180" s="248"/>
      <c r="D180" s="248"/>
      <c r="E180" s="24">
        <v>0.03</v>
      </c>
      <c r="F180" s="69"/>
      <c r="G180" s="162" t="str">
        <f>IF(F180&gt;0,SUM(E180+F180),"")</f>
        <v/>
      </c>
      <c r="H180" s="5"/>
      <c r="I180" s="245" t="s">
        <v>1171</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5" t="s">
        <v>1172</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9" t="s">
        <v>2633</v>
      </c>
      <c r="L183" s="249"/>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6" t="s">
        <v>18</v>
      </c>
      <c r="B186" s="207"/>
      <c r="C186" s="207"/>
      <c r="D186" s="207"/>
      <c r="E186" s="207"/>
      <c r="F186" s="207"/>
      <c r="G186" s="207"/>
      <c r="H186" s="207"/>
      <c r="I186" s="207"/>
      <c r="J186" s="207"/>
      <c r="K186" s="207"/>
      <c r="L186" s="207"/>
      <c r="M186" s="207"/>
      <c r="N186" s="207"/>
      <c r="O186" s="208"/>
      <c r="P186" s="78"/>
    </row>
    <row r="187" spans="1:28" ht="15" customHeight="1" x14ac:dyDescent="0.25">
      <c r="A187" s="225" t="s">
        <v>19</v>
      </c>
      <c r="B187" s="226"/>
      <c r="C187" s="226"/>
      <c r="D187" s="226"/>
      <c r="E187" s="226"/>
      <c r="F187" s="226"/>
      <c r="G187" s="226"/>
      <c r="H187" s="226"/>
      <c r="I187" s="226"/>
      <c r="J187" s="226"/>
      <c r="K187" s="226"/>
      <c r="L187" s="226"/>
      <c r="M187" s="226"/>
      <c r="N187" s="226"/>
      <c r="O187" s="227"/>
    </row>
    <row r="188" spans="1:28" ht="15.75" thickBot="1" x14ac:dyDescent="0.3">
      <c r="A188" s="228"/>
      <c r="B188" s="229"/>
      <c r="C188" s="229"/>
      <c r="D188" s="229"/>
      <c r="E188" s="229"/>
      <c r="F188" s="229"/>
      <c r="G188" s="229"/>
      <c r="H188" s="229"/>
      <c r="I188" s="229"/>
      <c r="J188" s="229"/>
      <c r="K188" s="229"/>
      <c r="L188" s="229"/>
      <c r="M188" s="229"/>
      <c r="N188" s="229"/>
      <c r="O188" s="230"/>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2" t="s">
        <v>2641</v>
      </c>
      <c r="C190" s="222"/>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6" t="s">
        <v>29</v>
      </c>
      <c r="B195" s="207"/>
      <c r="C195" s="207"/>
      <c r="D195" s="207"/>
      <c r="E195" s="207"/>
      <c r="F195" s="207"/>
      <c r="G195" s="207"/>
      <c r="H195" s="207"/>
      <c r="I195" s="207"/>
      <c r="J195" s="207"/>
      <c r="K195" s="207"/>
      <c r="L195" s="207"/>
      <c r="M195" s="207"/>
      <c r="N195" s="207"/>
      <c r="O195" s="208"/>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4" t="s">
        <v>2663</v>
      </c>
      <c r="C197" s="244"/>
      <c r="D197" s="244"/>
      <c r="E197" s="244"/>
      <c r="F197" s="244"/>
      <c r="G197" s="244"/>
      <c r="H197" s="244"/>
      <c r="I197" s="244"/>
      <c r="J197" s="244"/>
      <c r="K197" s="244"/>
      <c r="L197" s="244"/>
      <c r="M197" s="244"/>
      <c r="N197" s="244"/>
      <c r="O197" s="8"/>
    </row>
    <row r="198" spans="1:18" x14ac:dyDescent="0.25">
      <c r="A198" s="9"/>
      <c r="B198" s="219"/>
      <c r="C198" s="219"/>
      <c r="D198" s="219"/>
      <c r="E198" s="219"/>
      <c r="F198" s="219"/>
      <c r="G198" s="219"/>
      <c r="H198" s="219"/>
      <c r="I198" s="219"/>
      <c r="J198" s="219"/>
      <c r="K198" s="219"/>
      <c r="L198" s="219"/>
      <c r="M198" s="219"/>
      <c r="N198" s="219"/>
      <c r="O198" s="8"/>
    </row>
    <row r="199" spans="1:18" x14ac:dyDescent="0.25">
      <c r="A199" s="9"/>
      <c r="B199" s="220" t="s">
        <v>2653</v>
      </c>
      <c r="C199" s="221"/>
      <c r="D199" s="221"/>
      <c r="E199" s="221"/>
      <c r="F199" s="221"/>
      <c r="G199" s="221"/>
      <c r="H199" s="221"/>
      <c r="I199" s="221"/>
      <c r="J199" s="221"/>
      <c r="K199" s="221"/>
      <c r="L199" s="221"/>
      <c r="M199" s="221"/>
      <c r="N199" s="221"/>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G1" zoomScale="70" zoomScaleNormal="70" zoomScaleSheetLayoutView="40" zoomScalePageLayoutView="40" workbookViewId="0">
      <selection activeCell="O20" sqref="O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8" t="s">
        <v>2658</v>
      </c>
      <c r="D2" s="259"/>
      <c r="E2" s="259"/>
      <c r="F2" s="259"/>
      <c r="G2" s="259"/>
      <c r="H2" s="259"/>
      <c r="I2" s="259"/>
      <c r="J2" s="259"/>
      <c r="K2" s="259"/>
      <c r="L2" s="266" t="s">
        <v>2645</v>
      </c>
      <c r="M2" s="266"/>
      <c r="N2" s="271" t="s">
        <v>2646</v>
      </c>
      <c r="O2" s="272"/>
    </row>
    <row r="3" spans="1:20" ht="33" customHeight="1" x14ac:dyDescent="0.25">
      <c r="A3" s="9"/>
      <c r="B3" s="8"/>
      <c r="C3" s="260"/>
      <c r="D3" s="261"/>
      <c r="E3" s="261"/>
      <c r="F3" s="261"/>
      <c r="G3" s="261"/>
      <c r="H3" s="261"/>
      <c r="I3" s="261"/>
      <c r="J3" s="261"/>
      <c r="K3" s="261"/>
      <c r="L3" s="273" t="s">
        <v>1</v>
      </c>
      <c r="M3" s="273"/>
      <c r="N3" s="273" t="s">
        <v>2647</v>
      </c>
      <c r="O3" s="275"/>
    </row>
    <row r="4" spans="1:20" ht="24.75" customHeight="1" thickBot="1" x14ac:dyDescent="0.3">
      <c r="A4" s="10"/>
      <c r="B4" s="12"/>
      <c r="C4" s="262"/>
      <c r="D4" s="263"/>
      <c r="E4" s="263"/>
      <c r="F4" s="263"/>
      <c r="G4" s="263"/>
      <c r="H4" s="263"/>
      <c r="I4" s="263"/>
      <c r="J4" s="263"/>
      <c r="K4" s="263"/>
      <c r="L4" s="242" t="s">
        <v>0</v>
      </c>
      <c r="M4" s="242"/>
      <c r="N4" s="242"/>
      <c r="O4" s="243"/>
      <c r="P4" s="170">
        <f ca="1">NOW()</f>
        <v>44194.483604861111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7" t="str">
        <f>HYPERLINK("#Integrante_6!A109","CAPACIDAD RESIDUAL")</f>
        <v>CAPACIDAD RESIDUAL</v>
      </c>
      <c r="F8" s="268"/>
      <c r="G8" s="269"/>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7" t="str">
        <f>HYPERLINK("#Integrante_6!A162","TALENTO HUMANO")</f>
        <v>TALENTO HUMANO</v>
      </c>
      <c r="F9" s="268"/>
      <c r="G9" s="269"/>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7" t="str">
        <f>HYPERLINK("#Integrante_6!F162","INFRAESTRUCTURA")</f>
        <v>INFRAESTRUCTURA</v>
      </c>
      <c r="F10" s="268"/>
      <c r="G10" s="269"/>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4" t="s">
        <v>8</v>
      </c>
      <c r="M15" s="264"/>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70"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70"/>
      <c r="I20" s="148"/>
      <c r="J20" s="149"/>
      <c r="K20" s="150"/>
      <c r="L20" s="151"/>
      <c r="M20" s="151"/>
      <c r="N20" s="134">
        <f>+(M20-L20)/30</f>
        <v>0</v>
      </c>
      <c r="O20" s="137"/>
      <c r="U20" s="133"/>
      <c r="V20" s="107">
        <f ca="1">NOW()</f>
        <v>44194.483604861111</v>
      </c>
      <c r="W20" s="107">
        <f ca="1">NOW()</f>
        <v>44194.483604861111</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5" t="s">
        <v>2</v>
      </c>
      <c r="C37" s="235"/>
      <c r="D37" s="235"/>
      <c r="E37" s="235"/>
      <c r="F37" s="235"/>
      <c r="G37" s="5"/>
      <c r="H37" s="128"/>
      <c r="I37" s="129"/>
      <c r="J37" s="129"/>
      <c r="K37" s="129"/>
      <c r="L37" s="129"/>
      <c r="M37" s="129"/>
      <c r="N37" s="129"/>
      <c r="O37" s="130"/>
    </row>
    <row r="38" spans="1:16" ht="21" customHeight="1" x14ac:dyDescent="0.25">
      <c r="A38" s="9"/>
      <c r="B38" s="265" t="e">
        <f>VLOOKUP(B20,EAS!A2:B1439,2,0)</f>
        <v>#N/A</v>
      </c>
      <c r="C38" s="265"/>
      <c r="D38" s="265"/>
      <c r="E38" s="265"/>
      <c r="F38" s="265"/>
      <c r="G38" s="5"/>
      <c r="H38" s="131"/>
      <c r="I38" s="274" t="s">
        <v>7</v>
      </c>
      <c r="J38" s="274"/>
      <c r="K38" s="274"/>
      <c r="L38" s="274"/>
      <c r="M38" s="274"/>
      <c r="N38" s="274"/>
      <c r="O38" s="132"/>
    </row>
    <row r="39" spans="1:16" ht="42.95" customHeight="1" thickBot="1" x14ac:dyDescent="0.3">
      <c r="A39" s="10"/>
      <c r="B39" s="11"/>
      <c r="C39" s="11"/>
      <c r="D39" s="11"/>
      <c r="E39" s="11"/>
      <c r="F39" s="11"/>
      <c r="G39" s="11"/>
      <c r="H39" s="10"/>
      <c r="I39" s="205"/>
      <c r="J39" s="205"/>
      <c r="K39" s="205"/>
      <c r="L39" s="205"/>
      <c r="M39" s="205"/>
      <c r="N39" s="20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8"/>
    </row>
    <row r="42" spans="1:16" ht="8.25" customHeight="1" thickBot="1" x14ac:dyDescent="0.3"/>
    <row r="43" spans="1:16" s="19" customFormat="1" ht="31.5" customHeight="1" thickBot="1" x14ac:dyDescent="0.3">
      <c r="A43" s="210" t="s">
        <v>4</v>
      </c>
      <c r="B43" s="211"/>
      <c r="C43" s="211"/>
      <c r="D43" s="211"/>
      <c r="E43" s="211"/>
      <c r="F43" s="211"/>
      <c r="G43" s="211"/>
      <c r="H43" s="211"/>
      <c r="I43" s="211"/>
      <c r="J43" s="211"/>
      <c r="K43" s="211"/>
      <c r="L43" s="211"/>
      <c r="M43" s="211"/>
      <c r="N43" s="211"/>
      <c r="O43" s="212"/>
      <c r="P43" s="78"/>
    </row>
    <row r="44" spans="1:16" ht="15" customHeight="1" x14ac:dyDescent="0.25">
      <c r="A44" s="213" t="s">
        <v>2659</v>
      </c>
      <c r="B44" s="214"/>
      <c r="C44" s="214"/>
      <c r="D44" s="214"/>
      <c r="E44" s="214"/>
      <c r="F44" s="214"/>
      <c r="G44" s="214"/>
      <c r="H44" s="214"/>
      <c r="I44" s="214"/>
      <c r="J44" s="214"/>
      <c r="K44" s="214"/>
      <c r="L44" s="214"/>
      <c r="M44" s="214"/>
      <c r="N44" s="214"/>
      <c r="O44" s="215"/>
    </row>
    <row r="45" spans="1:16" x14ac:dyDescent="0.25">
      <c r="A45" s="216"/>
      <c r="B45" s="217"/>
      <c r="C45" s="217"/>
      <c r="D45" s="217"/>
      <c r="E45" s="217"/>
      <c r="F45" s="217"/>
      <c r="G45" s="217"/>
      <c r="H45" s="217"/>
      <c r="I45" s="217"/>
      <c r="J45" s="217"/>
      <c r="K45" s="217"/>
      <c r="L45" s="217"/>
      <c r="M45" s="217"/>
      <c r="N45" s="217"/>
      <c r="O45" s="21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3"/>
      <c r="C48" s="125"/>
      <c r="D48" s="122"/>
      <c r="E48" s="144"/>
      <c r="F48" s="144"/>
      <c r="G48" s="76" t="str">
        <f>IF(AND(E48&lt;&gt;"",F48&lt;&gt;""),((F48-E48)/30),"")</f>
        <v/>
      </c>
      <c r="H48" s="123"/>
      <c r="I48" s="122"/>
      <c r="J48" s="122"/>
      <c r="K48" s="124"/>
      <c r="L48" s="125"/>
      <c r="M48" s="118"/>
      <c r="N48" s="125"/>
      <c r="O48" s="125"/>
      <c r="P48" s="80"/>
    </row>
    <row r="49" spans="1:16" s="6" customFormat="1" ht="24.75" customHeight="1" x14ac:dyDescent="0.25">
      <c r="A49" s="142">
        <v>2</v>
      </c>
      <c r="B49" s="123"/>
      <c r="C49" s="125"/>
      <c r="D49" s="122"/>
      <c r="E49" s="144"/>
      <c r="F49" s="144"/>
      <c r="G49" s="76" t="str">
        <f t="shared" ref="G49:G107" si="1">IF(AND(E49&lt;&gt;"",F49&lt;&gt;""),((F49-E49)/30),"")</f>
        <v/>
      </c>
      <c r="H49" s="123"/>
      <c r="I49" s="122"/>
      <c r="J49" s="122"/>
      <c r="K49" s="124"/>
      <c r="L49" s="125"/>
      <c r="M49" s="118"/>
      <c r="N49" s="125"/>
      <c r="O49" s="125"/>
      <c r="P49" s="80"/>
    </row>
    <row r="50" spans="1:16" s="6" customFormat="1" ht="24.75" customHeight="1" x14ac:dyDescent="0.25">
      <c r="A50" s="142">
        <v>3</v>
      </c>
      <c r="B50" s="123"/>
      <c r="C50" s="125"/>
      <c r="D50" s="122"/>
      <c r="E50" s="144"/>
      <c r="F50" s="144"/>
      <c r="G50" s="76" t="str">
        <f t="shared" si="1"/>
        <v/>
      </c>
      <c r="H50" s="120"/>
      <c r="I50" s="122"/>
      <c r="J50" s="122"/>
      <c r="K50" s="124"/>
      <c r="L50" s="125"/>
      <c r="M50" s="118"/>
      <c r="N50" s="125"/>
      <c r="O50" s="125"/>
      <c r="P50" s="80"/>
    </row>
    <row r="51" spans="1:16" s="6" customFormat="1" ht="24.75" customHeight="1" outlineLevel="1" x14ac:dyDescent="0.25">
      <c r="A51" s="142">
        <v>4</v>
      </c>
      <c r="B51" s="123"/>
      <c r="C51" s="125"/>
      <c r="D51" s="122"/>
      <c r="E51" s="144"/>
      <c r="F51" s="144"/>
      <c r="G51" s="76" t="str">
        <f t="shared" si="1"/>
        <v/>
      </c>
      <c r="H51" s="123"/>
      <c r="I51" s="122"/>
      <c r="J51" s="122"/>
      <c r="K51" s="124"/>
      <c r="L51" s="125"/>
      <c r="M51" s="118"/>
      <c r="N51" s="125"/>
      <c r="O51" s="125"/>
      <c r="P51" s="80"/>
    </row>
    <row r="52" spans="1:16" s="7" customFormat="1" ht="24.75" customHeight="1" outlineLevel="1" x14ac:dyDescent="0.25">
      <c r="A52" s="143">
        <v>5</v>
      </c>
      <c r="B52" s="123"/>
      <c r="C52" s="125"/>
      <c r="D52" s="122"/>
      <c r="E52" s="144"/>
      <c r="F52" s="144"/>
      <c r="G52" s="76" t="str">
        <f t="shared" si="1"/>
        <v/>
      </c>
      <c r="H52" s="120"/>
      <c r="I52" s="122"/>
      <c r="J52" s="122"/>
      <c r="K52" s="124"/>
      <c r="L52" s="125"/>
      <c r="M52" s="118"/>
      <c r="N52" s="125"/>
      <c r="O52" s="125"/>
      <c r="P52" s="81"/>
    </row>
    <row r="53" spans="1:16" s="7" customFormat="1" ht="24.75" customHeight="1" outlineLevel="1" x14ac:dyDescent="0.25">
      <c r="A53" s="143">
        <v>6</v>
      </c>
      <c r="B53" s="123"/>
      <c r="C53" s="125"/>
      <c r="D53" s="122"/>
      <c r="E53" s="144"/>
      <c r="F53" s="144"/>
      <c r="G53" s="76" t="str">
        <f t="shared" si="1"/>
        <v/>
      </c>
      <c r="H53" s="120"/>
      <c r="I53" s="122"/>
      <c r="J53" s="122"/>
      <c r="K53" s="124"/>
      <c r="L53" s="125"/>
      <c r="M53" s="118"/>
      <c r="N53" s="125"/>
      <c r="O53" s="125"/>
      <c r="P53" s="81"/>
    </row>
    <row r="54" spans="1:16" s="7" customFormat="1" ht="24.75" customHeight="1" outlineLevel="1" x14ac:dyDescent="0.25">
      <c r="A54" s="143">
        <v>7</v>
      </c>
      <c r="B54" s="123"/>
      <c r="C54" s="125"/>
      <c r="D54" s="122"/>
      <c r="E54" s="144"/>
      <c r="F54" s="144"/>
      <c r="G54" s="76" t="str">
        <f t="shared" si="1"/>
        <v/>
      </c>
      <c r="H54" s="123"/>
      <c r="I54" s="122"/>
      <c r="J54" s="122"/>
      <c r="K54" s="119"/>
      <c r="L54" s="125"/>
      <c r="M54" s="118"/>
      <c r="N54" s="125"/>
      <c r="O54" s="125"/>
      <c r="P54" s="81"/>
    </row>
    <row r="55" spans="1:16" s="7" customFormat="1" ht="24.75" customHeight="1" outlineLevel="1" x14ac:dyDescent="0.25">
      <c r="A55" s="143">
        <v>8</v>
      </c>
      <c r="B55" s="123"/>
      <c r="C55" s="125"/>
      <c r="D55" s="122"/>
      <c r="E55" s="144"/>
      <c r="F55" s="144"/>
      <c r="G55" s="76" t="str">
        <f t="shared" si="1"/>
        <v/>
      </c>
      <c r="H55" s="123"/>
      <c r="I55" s="122"/>
      <c r="J55" s="122"/>
      <c r="K55" s="119"/>
      <c r="L55" s="125"/>
      <c r="M55" s="118"/>
      <c r="N55" s="125"/>
      <c r="O55" s="125"/>
      <c r="P55" s="81"/>
    </row>
    <row r="56" spans="1:16" s="7" customFormat="1" ht="24.75" customHeight="1" outlineLevel="1" x14ac:dyDescent="0.25">
      <c r="A56" s="143">
        <v>9</v>
      </c>
      <c r="B56" s="123"/>
      <c r="C56" s="125"/>
      <c r="D56" s="122"/>
      <c r="E56" s="144"/>
      <c r="F56" s="144"/>
      <c r="G56" s="76" t="str">
        <f t="shared" si="1"/>
        <v/>
      </c>
      <c r="H56" s="123"/>
      <c r="I56" s="122"/>
      <c r="J56" s="122"/>
      <c r="K56" s="119"/>
      <c r="L56" s="125"/>
      <c r="M56" s="118"/>
      <c r="N56" s="125"/>
      <c r="O56" s="125"/>
      <c r="P56" s="81"/>
    </row>
    <row r="57" spans="1:16" s="7" customFormat="1" ht="24.75" customHeight="1" outlineLevel="1" x14ac:dyDescent="0.25">
      <c r="A57" s="143">
        <v>10</v>
      </c>
      <c r="B57" s="123"/>
      <c r="C57" s="125"/>
      <c r="D57" s="122"/>
      <c r="E57" s="144"/>
      <c r="F57" s="144"/>
      <c r="G57" s="76" t="str">
        <f t="shared" si="1"/>
        <v/>
      </c>
      <c r="H57" s="123"/>
      <c r="I57" s="122"/>
      <c r="J57" s="122"/>
      <c r="K57" s="124"/>
      <c r="L57" s="125"/>
      <c r="M57" s="118"/>
      <c r="N57" s="125"/>
      <c r="O57" s="125"/>
      <c r="P57" s="81"/>
    </row>
    <row r="58" spans="1:16" s="7" customFormat="1" ht="24.75" customHeight="1" outlineLevel="1" x14ac:dyDescent="0.25">
      <c r="A58" s="143">
        <v>11</v>
      </c>
      <c r="B58" s="123"/>
      <c r="C58" s="125"/>
      <c r="D58" s="122"/>
      <c r="E58" s="144"/>
      <c r="F58" s="144"/>
      <c r="G58" s="76" t="str">
        <f t="shared" si="1"/>
        <v/>
      </c>
      <c r="H58" s="123"/>
      <c r="I58" s="122"/>
      <c r="J58" s="122"/>
      <c r="K58" s="124"/>
      <c r="L58" s="125"/>
      <c r="M58" s="118"/>
      <c r="N58" s="125"/>
      <c r="O58" s="125"/>
      <c r="P58" s="81"/>
    </row>
    <row r="59" spans="1:16" s="7" customFormat="1" ht="24.75" customHeight="1" outlineLevel="1" x14ac:dyDescent="0.25">
      <c r="A59" s="143">
        <v>12</v>
      </c>
      <c r="B59" s="123"/>
      <c r="C59" s="125"/>
      <c r="D59" s="122"/>
      <c r="E59" s="144"/>
      <c r="F59" s="144"/>
      <c r="G59" s="76" t="str">
        <f t="shared" si="1"/>
        <v/>
      </c>
      <c r="H59" s="123"/>
      <c r="I59" s="122"/>
      <c r="J59" s="122"/>
      <c r="K59" s="124"/>
      <c r="L59" s="125"/>
      <c r="M59" s="118"/>
      <c r="N59" s="125"/>
      <c r="O59" s="125"/>
      <c r="P59" s="81"/>
    </row>
    <row r="60" spans="1:16" s="7" customFormat="1" ht="24.75" customHeight="1" outlineLevel="1" x14ac:dyDescent="0.25">
      <c r="A60" s="143">
        <v>13</v>
      </c>
      <c r="B60" s="123"/>
      <c r="C60" s="125"/>
      <c r="D60" s="122"/>
      <c r="E60" s="144"/>
      <c r="F60" s="144"/>
      <c r="G60" s="76" t="str">
        <f t="shared" si="1"/>
        <v/>
      </c>
      <c r="H60" s="123"/>
      <c r="I60" s="122"/>
      <c r="J60" s="122"/>
      <c r="K60" s="124"/>
      <c r="L60" s="125"/>
      <c r="M60" s="118"/>
      <c r="N60" s="125"/>
      <c r="O60" s="125"/>
      <c r="P60" s="81"/>
    </row>
    <row r="61" spans="1:16" s="7" customFormat="1" ht="24.75" customHeight="1" outlineLevel="1" x14ac:dyDescent="0.25">
      <c r="A61" s="143">
        <v>14</v>
      </c>
      <c r="B61" s="123"/>
      <c r="C61" s="125"/>
      <c r="D61" s="122"/>
      <c r="E61" s="144"/>
      <c r="F61" s="144"/>
      <c r="G61" s="76" t="str">
        <f t="shared" si="1"/>
        <v/>
      </c>
      <c r="H61" s="123"/>
      <c r="I61" s="122"/>
      <c r="J61" s="122"/>
      <c r="K61" s="124"/>
      <c r="L61" s="125"/>
      <c r="M61" s="118"/>
      <c r="N61" s="125"/>
      <c r="O61" s="125"/>
      <c r="P61" s="81"/>
    </row>
    <row r="62" spans="1:16" s="7" customFormat="1" ht="24.75" customHeight="1" outlineLevel="1" x14ac:dyDescent="0.25">
      <c r="A62" s="143">
        <v>15</v>
      </c>
      <c r="B62" s="123"/>
      <c r="C62" s="125"/>
      <c r="D62" s="122"/>
      <c r="E62" s="144"/>
      <c r="F62" s="144"/>
      <c r="G62" s="76" t="str">
        <f t="shared" si="1"/>
        <v/>
      </c>
      <c r="H62" s="123"/>
      <c r="I62" s="122"/>
      <c r="J62" s="122"/>
      <c r="K62" s="124"/>
      <c r="L62" s="125"/>
      <c r="M62" s="118"/>
      <c r="N62" s="125"/>
      <c r="O62" s="125"/>
      <c r="P62" s="81"/>
    </row>
    <row r="63" spans="1:16" s="7" customFormat="1" ht="24.75" customHeight="1" outlineLevel="1" x14ac:dyDescent="0.25">
      <c r="A63" s="143">
        <v>16</v>
      </c>
      <c r="B63" s="123"/>
      <c r="C63" s="125"/>
      <c r="D63" s="122"/>
      <c r="E63" s="144"/>
      <c r="F63" s="144"/>
      <c r="G63" s="76" t="str">
        <f t="shared" si="1"/>
        <v/>
      </c>
      <c r="H63" s="123"/>
      <c r="I63" s="122"/>
      <c r="J63" s="122"/>
      <c r="K63" s="124"/>
      <c r="L63" s="125"/>
      <c r="M63" s="118"/>
      <c r="N63" s="125"/>
      <c r="O63" s="125"/>
      <c r="P63" s="81"/>
    </row>
    <row r="64" spans="1:16" s="7" customFormat="1" ht="24.75" customHeight="1" outlineLevel="1" x14ac:dyDescent="0.25">
      <c r="A64" s="143">
        <v>17</v>
      </c>
      <c r="B64" s="123"/>
      <c r="C64" s="125"/>
      <c r="D64" s="122"/>
      <c r="E64" s="144"/>
      <c r="F64" s="144"/>
      <c r="G64" s="76" t="str">
        <f t="shared" si="1"/>
        <v/>
      </c>
      <c r="H64" s="123"/>
      <c r="I64" s="122"/>
      <c r="J64" s="122"/>
      <c r="K64" s="124"/>
      <c r="L64" s="125"/>
      <c r="M64" s="118"/>
      <c r="N64" s="125"/>
      <c r="O64" s="125"/>
      <c r="P64" s="81"/>
    </row>
    <row r="65" spans="1:16" s="7" customFormat="1" ht="24.75" customHeight="1" outlineLevel="1" x14ac:dyDescent="0.25">
      <c r="A65" s="143">
        <v>18</v>
      </c>
      <c r="B65" s="123"/>
      <c r="C65" s="125"/>
      <c r="D65" s="122"/>
      <c r="E65" s="144"/>
      <c r="F65" s="144"/>
      <c r="G65" s="76" t="str">
        <f t="shared" si="1"/>
        <v/>
      </c>
      <c r="H65" s="123"/>
      <c r="I65" s="122"/>
      <c r="J65" s="122"/>
      <c r="K65" s="124"/>
      <c r="L65" s="125"/>
      <c r="M65" s="118"/>
      <c r="N65" s="125"/>
      <c r="O65" s="125"/>
      <c r="P65" s="81"/>
    </row>
    <row r="66" spans="1:16" s="7" customFormat="1" ht="24.75" customHeight="1" outlineLevel="1" x14ac:dyDescent="0.25">
      <c r="A66" s="143">
        <v>19</v>
      </c>
      <c r="B66" s="123"/>
      <c r="C66" s="125"/>
      <c r="D66" s="122"/>
      <c r="E66" s="144"/>
      <c r="F66" s="144"/>
      <c r="G66" s="76" t="str">
        <f t="shared" si="1"/>
        <v/>
      </c>
      <c r="H66" s="123"/>
      <c r="I66" s="122"/>
      <c r="J66" s="122"/>
      <c r="K66" s="124"/>
      <c r="L66" s="125"/>
      <c r="M66" s="118"/>
      <c r="N66" s="125"/>
      <c r="O66" s="125"/>
      <c r="P66" s="81"/>
    </row>
    <row r="67" spans="1:16" s="7" customFormat="1" ht="24.75" customHeight="1" outlineLevel="1" x14ac:dyDescent="0.25">
      <c r="A67" s="143">
        <v>20</v>
      </c>
      <c r="B67" s="123"/>
      <c r="C67" s="125"/>
      <c r="D67" s="122"/>
      <c r="E67" s="144"/>
      <c r="F67" s="144"/>
      <c r="G67" s="76" t="str">
        <f t="shared" si="1"/>
        <v/>
      </c>
      <c r="H67" s="123"/>
      <c r="I67" s="122"/>
      <c r="J67" s="122"/>
      <c r="K67" s="124"/>
      <c r="L67" s="125"/>
      <c r="M67" s="118"/>
      <c r="N67" s="125"/>
      <c r="O67" s="125"/>
      <c r="P67" s="81"/>
    </row>
    <row r="68" spans="1:16" s="7" customFormat="1" ht="24.75" customHeight="1" outlineLevel="1" x14ac:dyDescent="0.25">
      <c r="A68" s="143">
        <v>21</v>
      </c>
      <c r="B68" s="123"/>
      <c r="C68" s="125"/>
      <c r="D68" s="122"/>
      <c r="E68" s="144"/>
      <c r="F68" s="144"/>
      <c r="G68" s="76" t="str">
        <f t="shared" si="1"/>
        <v/>
      </c>
      <c r="H68" s="123"/>
      <c r="I68" s="122"/>
      <c r="J68" s="122"/>
      <c r="K68" s="124"/>
      <c r="L68" s="125"/>
      <c r="M68" s="118"/>
      <c r="N68" s="125"/>
      <c r="O68" s="125"/>
      <c r="P68" s="81"/>
    </row>
    <row r="69" spans="1:16" s="7" customFormat="1" ht="24.75" customHeight="1" outlineLevel="1" x14ac:dyDescent="0.25">
      <c r="A69" s="143">
        <v>22</v>
      </c>
      <c r="B69" s="123"/>
      <c r="C69" s="125"/>
      <c r="D69" s="122"/>
      <c r="E69" s="144"/>
      <c r="F69" s="144"/>
      <c r="G69" s="76" t="str">
        <f t="shared" si="1"/>
        <v/>
      </c>
      <c r="H69" s="123"/>
      <c r="I69" s="122"/>
      <c r="J69" s="122"/>
      <c r="K69" s="124"/>
      <c r="L69" s="125"/>
      <c r="M69" s="118"/>
      <c r="N69" s="125"/>
      <c r="O69" s="125"/>
      <c r="P69" s="81"/>
    </row>
    <row r="70" spans="1:16" s="7" customFormat="1" ht="24.75" customHeight="1" outlineLevel="1" x14ac:dyDescent="0.25">
      <c r="A70" s="143">
        <v>23</v>
      </c>
      <c r="B70" s="123"/>
      <c r="C70" s="125"/>
      <c r="D70" s="122"/>
      <c r="E70" s="144"/>
      <c r="F70" s="144"/>
      <c r="G70" s="76" t="str">
        <f t="shared" si="1"/>
        <v/>
      </c>
      <c r="H70" s="123"/>
      <c r="I70" s="122"/>
      <c r="J70" s="122"/>
      <c r="K70" s="124"/>
      <c r="L70" s="125"/>
      <c r="M70" s="118"/>
      <c r="N70" s="125"/>
      <c r="O70" s="125"/>
      <c r="P70" s="81"/>
    </row>
    <row r="71" spans="1:16" s="7" customFormat="1" ht="24.75" customHeight="1" outlineLevel="1" x14ac:dyDescent="0.25">
      <c r="A71" s="143">
        <v>24</v>
      </c>
      <c r="B71" s="123"/>
      <c r="C71" s="125"/>
      <c r="D71" s="122"/>
      <c r="E71" s="144"/>
      <c r="F71" s="144"/>
      <c r="G71" s="76" t="str">
        <f t="shared" si="1"/>
        <v/>
      </c>
      <c r="H71" s="123"/>
      <c r="I71" s="122"/>
      <c r="J71" s="122"/>
      <c r="K71" s="124"/>
      <c r="L71" s="125"/>
      <c r="M71" s="118"/>
      <c r="N71" s="125"/>
      <c r="O71" s="125"/>
      <c r="P71" s="81"/>
    </row>
    <row r="72" spans="1:16" s="7" customFormat="1" ht="24.75" customHeight="1" outlineLevel="1" x14ac:dyDescent="0.25">
      <c r="A72" s="143">
        <v>25</v>
      </c>
      <c r="B72" s="123"/>
      <c r="C72" s="125"/>
      <c r="D72" s="122"/>
      <c r="E72" s="144"/>
      <c r="F72" s="144"/>
      <c r="G72" s="76" t="str">
        <f t="shared" si="1"/>
        <v/>
      </c>
      <c r="H72" s="123"/>
      <c r="I72" s="122"/>
      <c r="J72" s="122"/>
      <c r="K72" s="124"/>
      <c r="L72" s="125"/>
      <c r="M72" s="118"/>
      <c r="N72" s="125"/>
      <c r="O72" s="125"/>
      <c r="P72" s="81"/>
    </row>
    <row r="73" spans="1:16" s="7" customFormat="1" ht="24.75" customHeight="1" outlineLevel="1" x14ac:dyDescent="0.25">
      <c r="A73" s="143">
        <v>26</v>
      </c>
      <c r="B73" s="123"/>
      <c r="C73" s="125"/>
      <c r="D73" s="122"/>
      <c r="E73" s="144"/>
      <c r="F73" s="144"/>
      <c r="G73" s="76" t="str">
        <f t="shared" si="1"/>
        <v/>
      </c>
      <c r="H73" s="123"/>
      <c r="I73" s="122"/>
      <c r="J73" s="122"/>
      <c r="K73" s="124"/>
      <c r="L73" s="125"/>
      <c r="M73" s="118"/>
      <c r="N73" s="125"/>
      <c r="O73" s="125"/>
      <c r="P73" s="81"/>
    </row>
    <row r="74" spans="1:16" s="7" customFormat="1" ht="24.75" customHeight="1" outlineLevel="1" x14ac:dyDescent="0.25">
      <c r="A74" s="143">
        <v>27</v>
      </c>
      <c r="B74" s="123"/>
      <c r="C74" s="125"/>
      <c r="D74" s="122"/>
      <c r="E74" s="144"/>
      <c r="F74" s="144"/>
      <c r="G74" s="76" t="str">
        <f t="shared" si="1"/>
        <v/>
      </c>
      <c r="H74" s="123"/>
      <c r="I74" s="122"/>
      <c r="J74" s="122"/>
      <c r="K74" s="124"/>
      <c r="L74" s="125"/>
      <c r="M74" s="118"/>
      <c r="N74" s="125"/>
      <c r="O74" s="125"/>
      <c r="P74" s="81"/>
    </row>
    <row r="75" spans="1:16" s="7" customFormat="1" ht="24.75" customHeight="1" outlineLevel="1" x14ac:dyDescent="0.25">
      <c r="A75" s="143">
        <v>28</v>
      </c>
      <c r="B75" s="123"/>
      <c r="C75" s="125"/>
      <c r="D75" s="122"/>
      <c r="E75" s="144"/>
      <c r="F75" s="144"/>
      <c r="G75" s="76" t="str">
        <f t="shared" si="1"/>
        <v/>
      </c>
      <c r="H75" s="123"/>
      <c r="I75" s="122"/>
      <c r="J75" s="122"/>
      <c r="K75" s="124"/>
      <c r="L75" s="125"/>
      <c r="M75" s="118"/>
      <c r="N75" s="125"/>
      <c r="O75" s="125"/>
      <c r="P75" s="81"/>
    </row>
    <row r="76" spans="1:16" s="7" customFormat="1" ht="24.75" customHeight="1" outlineLevel="1" x14ac:dyDescent="0.25">
      <c r="A76" s="143">
        <v>29</v>
      </c>
      <c r="B76" s="123"/>
      <c r="C76" s="125"/>
      <c r="D76" s="122"/>
      <c r="E76" s="144"/>
      <c r="F76" s="144"/>
      <c r="G76" s="76" t="str">
        <f t="shared" si="1"/>
        <v/>
      </c>
      <c r="H76" s="123"/>
      <c r="I76" s="122"/>
      <c r="J76" s="122"/>
      <c r="K76" s="124"/>
      <c r="L76" s="125"/>
      <c r="M76" s="118"/>
      <c r="N76" s="125"/>
      <c r="O76" s="125"/>
      <c r="P76" s="81"/>
    </row>
    <row r="77" spans="1:16" s="7" customFormat="1" ht="24.75" customHeight="1" outlineLevel="1" x14ac:dyDescent="0.25">
      <c r="A77" s="143">
        <v>30</v>
      </c>
      <c r="B77" s="123"/>
      <c r="C77" s="125"/>
      <c r="D77" s="122"/>
      <c r="E77" s="144"/>
      <c r="F77" s="144"/>
      <c r="G77" s="76" t="str">
        <f t="shared" si="1"/>
        <v/>
      </c>
      <c r="H77" s="123"/>
      <c r="I77" s="122"/>
      <c r="J77" s="122"/>
      <c r="K77" s="124"/>
      <c r="L77" s="125"/>
      <c r="M77" s="118"/>
      <c r="N77" s="125"/>
      <c r="O77" s="125"/>
      <c r="P77" s="81"/>
    </row>
    <row r="78" spans="1:16" s="7" customFormat="1" ht="24.75" customHeight="1" outlineLevel="1" x14ac:dyDescent="0.25">
      <c r="A78" s="143">
        <v>31</v>
      </c>
      <c r="B78" s="123"/>
      <c r="C78" s="125"/>
      <c r="D78" s="122"/>
      <c r="E78" s="144"/>
      <c r="F78" s="144"/>
      <c r="G78" s="76" t="str">
        <f t="shared" si="1"/>
        <v/>
      </c>
      <c r="H78" s="123"/>
      <c r="I78" s="122"/>
      <c r="J78" s="122"/>
      <c r="K78" s="124"/>
      <c r="L78" s="125"/>
      <c r="M78" s="118"/>
      <c r="N78" s="125"/>
      <c r="O78" s="125"/>
      <c r="P78" s="81"/>
    </row>
    <row r="79" spans="1:16" s="7" customFormat="1" ht="24.75" customHeight="1" outlineLevel="1" x14ac:dyDescent="0.25">
      <c r="A79" s="143">
        <v>32</v>
      </c>
      <c r="B79" s="123"/>
      <c r="C79" s="125"/>
      <c r="D79" s="122"/>
      <c r="E79" s="144"/>
      <c r="F79" s="144"/>
      <c r="G79" s="76" t="str">
        <f t="shared" si="1"/>
        <v/>
      </c>
      <c r="H79" s="123"/>
      <c r="I79" s="122"/>
      <c r="J79" s="122"/>
      <c r="K79" s="124"/>
      <c r="L79" s="125"/>
      <c r="M79" s="118"/>
      <c r="N79" s="125"/>
      <c r="O79" s="125"/>
      <c r="P79" s="81"/>
    </row>
    <row r="80" spans="1:16" s="7" customFormat="1" ht="24.75" customHeight="1" outlineLevel="1" x14ac:dyDescent="0.25">
      <c r="A80" s="143">
        <v>33</v>
      </c>
      <c r="B80" s="123"/>
      <c r="C80" s="125"/>
      <c r="D80" s="122"/>
      <c r="E80" s="144"/>
      <c r="F80" s="144"/>
      <c r="G80" s="76" t="str">
        <f t="shared" ref="G80:G86" si="2">IF(AND(E80&lt;&gt;"",F80&lt;&gt;""),((F80-E80)/30),"")</f>
        <v/>
      </c>
      <c r="H80" s="123"/>
      <c r="I80" s="122"/>
      <c r="J80" s="122"/>
      <c r="K80" s="124"/>
      <c r="L80" s="125"/>
      <c r="M80" s="118"/>
      <c r="N80" s="125"/>
      <c r="O80" s="125"/>
      <c r="P80" s="81"/>
    </row>
    <row r="81" spans="1:16" s="7" customFormat="1" ht="24.75" customHeight="1" outlineLevel="1" x14ac:dyDescent="0.25">
      <c r="A81" s="143">
        <v>34</v>
      </c>
      <c r="B81" s="123"/>
      <c r="C81" s="125"/>
      <c r="D81" s="122"/>
      <c r="E81" s="144"/>
      <c r="F81" s="144"/>
      <c r="G81" s="76" t="str">
        <f t="shared" si="2"/>
        <v/>
      </c>
      <c r="H81" s="123"/>
      <c r="I81" s="122"/>
      <c r="J81" s="122"/>
      <c r="K81" s="124"/>
      <c r="L81" s="125"/>
      <c r="M81" s="118"/>
      <c r="N81" s="125"/>
      <c r="O81" s="125"/>
      <c r="P81" s="81"/>
    </row>
    <row r="82" spans="1:16" s="7" customFormat="1" ht="24.75" customHeight="1" outlineLevel="1" x14ac:dyDescent="0.25">
      <c r="A82" s="143">
        <v>35</v>
      </c>
      <c r="B82" s="123"/>
      <c r="C82" s="125"/>
      <c r="D82" s="122"/>
      <c r="E82" s="144"/>
      <c r="F82" s="144"/>
      <c r="G82" s="76" t="str">
        <f t="shared" si="2"/>
        <v/>
      </c>
      <c r="H82" s="123"/>
      <c r="I82" s="122"/>
      <c r="J82" s="122"/>
      <c r="K82" s="124"/>
      <c r="L82" s="125"/>
      <c r="M82" s="118"/>
      <c r="N82" s="125"/>
      <c r="O82" s="125"/>
      <c r="P82" s="81"/>
    </row>
    <row r="83" spans="1:16" s="7" customFormat="1" ht="24.75" customHeight="1" outlineLevel="1" x14ac:dyDescent="0.25">
      <c r="A83" s="143">
        <v>36</v>
      </c>
      <c r="B83" s="123"/>
      <c r="C83" s="125"/>
      <c r="D83" s="122"/>
      <c r="E83" s="144"/>
      <c r="F83" s="144"/>
      <c r="G83" s="76" t="str">
        <f t="shared" si="2"/>
        <v/>
      </c>
      <c r="H83" s="123"/>
      <c r="I83" s="122"/>
      <c r="J83" s="122"/>
      <c r="K83" s="124"/>
      <c r="L83" s="125"/>
      <c r="M83" s="118"/>
      <c r="N83" s="125"/>
      <c r="O83" s="125"/>
      <c r="P83" s="81"/>
    </row>
    <row r="84" spans="1:16" s="7" customFormat="1" ht="24.75" customHeight="1" outlineLevel="1" x14ac:dyDescent="0.25">
      <c r="A84" s="143">
        <v>37</v>
      </c>
      <c r="B84" s="123"/>
      <c r="C84" s="125"/>
      <c r="D84" s="122"/>
      <c r="E84" s="144"/>
      <c r="F84" s="144"/>
      <c r="G84" s="76" t="str">
        <f t="shared" si="2"/>
        <v/>
      </c>
      <c r="H84" s="123"/>
      <c r="I84" s="122"/>
      <c r="J84" s="122"/>
      <c r="K84" s="124"/>
      <c r="L84" s="125"/>
      <c r="M84" s="118"/>
      <c r="N84" s="125"/>
      <c r="O84" s="125"/>
      <c r="P84" s="81"/>
    </row>
    <row r="85" spans="1:16" s="7" customFormat="1" ht="24.75" customHeight="1" outlineLevel="1" x14ac:dyDescent="0.25">
      <c r="A85" s="143">
        <v>38</v>
      </c>
      <c r="B85" s="123"/>
      <c r="C85" s="125"/>
      <c r="D85" s="122"/>
      <c r="E85" s="144"/>
      <c r="F85" s="144"/>
      <c r="G85" s="76" t="str">
        <f t="shared" si="2"/>
        <v/>
      </c>
      <c r="H85" s="123"/>
      <c r="I85" s="122"/>
      <c r="J85" s="122"/>
      <c r="K85" s="124"/>
      <c r="L85" s="125"/>
      <c r="M85" s="118"/>
      <c r="N85" s="125"/>
      <c r="O85" s="125"/>
      <c r="P85" s="81"/>
    </row>
    <row r="86" spans="1:16" s="7" customFormat="1" ht="24.75" customHeight="1" outlineLevel="1" x14ac:dyDescent="0.25">
      <c r="A86" s="143">
        <v>39</v>
      </c>
      <c r="B86" s="123"/>
      <c r="C86" s="125"/>
      <c r="D86" s="122"/>
      <c r="E86" s="144"/>
      <c r="F86" s="144"/>
      <c r="G86" s="76" t="str">
        <f t="shared" si="2"/>
        <v/>
      </c>
      <c r="H86" s="123"/>
      <c r="I86" s="122"/>
      <c r="J86" s="122"/>
      <c r="K86" s="124"/>
      <c r="L86" s="125"/>
      <c r="M86" s="118"/>
      <c r="N86" s="125"/>
      <c r="O86" s="125"/>
      <c r="P86" s="81"/>
    </row>
    <row r="87" spans="1:16" s="7" customFormat="1" ht="24.75" customHeight="1" outlineLevel="1" x14ac:dyDescent="0.25">
      <c r="A87" s="143">
        <v>40</v>
      </c>
      <c r="B87" s="123"/>
      <c r="C87" s="125"/>
      <c r="D87" s="122"/>
      <c r="E87" s="144"/>
      <c r="F87" s="144"/>
      <c r="G87" s="76" t="str">
        <f t="shared" ref="G87:G94" si="3">IF(AND(E87&lt;&gt;"",F87&lt;&gt;""),((F87-E87)/30),"")</f>
        <v/>
      </c>
      <c r="H87" s="123"/>
      <c r="I87" s="122"/>
      <c r="J87" s="122"/>
      <c r="K87" s="124"/>
      <c r="L87" s="125"/>
      <c r="M87" s="118"/>
      <c r="N87" s="125"/>
      <c r="O87" s="125"/>
      <c r="P87" s="81"/>
    </row>
    <row r="88" spans="1:16" s="7" customFormat="1" ht="24.75" customHeight="1" outlineLevel="1" x14ac:dyDescent="0.25">
      <c r="A88" s="143">
        <v>41</v>
      </c>
      <c r="B88" s="123"/>
      <c r="C88" s="125"/>
      <c r="D88" s="122"/>
      <c r="E88" s="144"/>
      <c r="F88" s="144"/>
      <c r="G88" s="76" t="str">
        <f t="shared" si="3"/>
        <v/>
      </c>
      <c r="H88" s="123"/>
      <c r="I88" s="122"/>
      <c r="J88" s="122"/>
      <c r="K88" s="124"/>
      <c r="L88" s="125"/>
      <c r="M88" s="118"/>
      <c r="N88" s="125"/>
      <c r="O88" s="125"/>
      <c r="P88" s="81"/>
    </row>
    <row r="89" spans="1:16" s="7" customFormat="1" ht="24.75" customHeight="1" outlineLevel="1" x14ac:dyDescent="0.25">
      <c r="A89" s="143">
        <v>42</v>
      </c>
      <c r="B89" s="123"/>
      <c r="C89" s="125"/>
      <c r="D89" s="122"/>
      <c r="E89" s="144"/>
      <c r="F89" s="144"/>
      <c r="G89" s="76" t="str">
        <f t="shared" si="3"/>
        <v/>
      </c>
      <c r="H89" s="123"/>
      <c r="I89" s="122"/>
      <c r="J89" s="122"/>
      <c r="K89" s="124"/>
      <c r="L89" s="125"/>
      <c r="M89" s="118"/>
      <c r="N89" s="125"/>
      <c r="O89" s="125"/>
      <c r="P89" s="81"/>
    </row>
    <row r="90" spans="1:16" s="7" customFormat="1" ht="24.75" customHeight="1" outlineLevel="1" x14ac:dyDescent="0.25">
      <c r="A90" s="143">
        <v>43</v>
      </c>
      <c r="B90" s="123"/>
      <c r="C90" s="125"/>
      <c r="D90" s="122"/>
      <c r="E90" s="144"/>
      <c r="F90" s="144"/>
      <c r="G90" s="76" t="str">
        <f t="shared" si="3"/>
        <v/>
      </c>
      <c r="H90" s="123"/>
      <c r="I90" s="122"/>
      <c r="J90" s="122"/>
      <c r="K90" s="124"/>
      <c r="L90" s="125"/>
      <c r="M90" s="118"/>
      <c r="N90" s="125"/>
      <c r="O90" s="125"/>
      <c r="P90" s="81"/>
    </row>
    <row r="91" spans="1:16" s="7" customFormat="1" ht="24.75" customHeight="1" outlineLevel="1" x14ac:dyDescent="0.25">
      <c r="A91" s="143">
        <v>44</v>
      </c>
      <c r="B91" s="123"/>
      <c r="C91" s="125"/>
      <c r="D91" s="122"/>
      <c r="E91" s="144"/>
      <c r="F91" s="144"/>
      <c r="G91" s="76" t="str">
        <f t="shared" si="3"/>
        <v/>
      </c>
      <c r="H91" s="123"/>
      <c r="I91" s="122"/>
      <c r="J91" s="122"/>
      <c r="K91" s="124"/>
      <c r="L91" s="125"/>
      <c r="M91" s="118"/>
      <c r="N91" s="125"/>
      <c r="O91" s="125"/>
      <c r="P91" s="81"/>
    </row>
    <row r="92" spans="1:16" s="7" customFormat="1" ht="24.75" customHeight="1" outlineLevel="1" x14ac:dyDescent="0.25">
      <c r="A92" s="143">
        <v>45</v>
      </c>
      <c r="B92" s="123"/>
      <c r="C92" s="125"/>
      <c r="D92" s="122"/>
      <c r="E92" s="144"/>
      <c r="F92" s="144"/>
      <c r="G92" s="76" t="str">
        <f t="shared" si="3"/>
        <v/>
      </c>
      <c r="H92" s="123"/>
      <c r="I92" s="122"/>
      <c r="J92" s="122"/>
      <c r="K92" s="124"/>
      <c r="L92" s="125"/>
      <c r="M92" s="118"/>
      <c r="N92" s="125"/>
      <c r="O92" s="125"/>
      <c r="P92" s="81"/>
    </row>
    <row r="93" spans="1:16" s="7" customFormat="1" ht="24.75" customHeight="1" outlineLevel="1" x14ac:dyDescent="0.25">
      <c r="A93" s="143">
        <v>46</v>
      </c>
      <c r="B93" s="123"/>
      <c r="C93" s="125"/>
      <c r="D93" s="122"/>
      <c r="E93" s="144"/>
      <c r="F93" s="144"/>
      <c r="G93" s="76" t="str">
        <f>IF(AND(E93&lt;&gt;"",F93&lt;&gt;""),((F93-E93)/30),"")</f>
        <v/>
      </c>
      <c r="H93" s="123"/>
      <c r="I93" s="122"/>
      <c r="J93" s="122"/>
      <c r="K93" s="124"/>
      <c r="L93" s="125"/>
      <c r="M93" s="118"/>
      <c r="N93" s="125"/>
      <c r="O93" s="125"/>
      <c r="P93" s="81"/>
    </row>
    <row r="94" spans="1:16" s="7" customFormat="1" ht="24.75" customHeight="1" outlineLevel="1" x14ac:dyDescent="0.25">
      <c r="A94" s="143">
        <v>47</v>
      </c>
      <c r="B94" s="123"/>
      <c r="C94" s="125"/>
      <c r="D94" s="122"/>
      <c r="E94" s="144"/>
      <c r="F94" s="144"/>
      <c r="G94" s="76" t="str">
        <f t="shared" si="3"/>
        <v/>
      </c>
      <c r="H94" s="123"/>
      <c r="I94" s="122"/>
      <c r="J94" s="122"/>
      <c r="K94" s="124"/>
      <c r="L94" s="125"/>
      <c r="M94" s="118"/>
      <c r="N94" s="125"/>
      <c r="O94" s="125"/>
      <c r="P94" s="81"/>
    </row>
    <row r="95" spans="1:16" s="7" customFormat="1" ht="24.75" customHeight="1" outlineLevel="1" x14ac:dyDescent="0.25">
      <c r="A95" s="143">
        <v>48</v>
      </c>
      <c r="B95" s="123"/>
      <c r="C95" s="125"/>
      <c r="D95" s="122"/>
      <c r="E95" s="144"/>
      <c r="F95" s="144"/>
      <c r="G95" s="76" t="str">
        <f t="shared" si="1"/>
        <v/>
      </c>
      <c r="H95" s="123"/>
      <c r="I95" s="122"/>
      <c r="J95" s="122"/>
      <c r="K95" s="124"/>
      <c r="L95" s="125"/>
      <c r="M95" s="118"/>
      <c r="N95" s="125"/>
      <c r="O95" s="125"/>
      <c r="P95" s="81"/>
    </row>
    <row r="96" spans="1:16" s="7" customFormat="1" ht="24.75" customHeight="1" outlineLevel="1" x14ac:dyDescent="0.25">
      <c r="A96" s="143">
        <v>49</v>
      </c>
      <c r="B96" s="123"/>
      <c r="C96" s="125"/>
      <c r="D96" s="122"/>
      <c r="E96" s="144"/>
      <c r="F96" s="144"/>
      <c r="G96" s="76" t="str">
        <f t="shared" si="1"/>
        <v/>
      </c>
      <c r="H96" s="123"/>
      <c r="I96" s="122"/>
      <c r="J96" s="122"/>
      <c r="K96" s="124"/>
      <c r="L96" s="125"/>
      <c r="M96" s="118"/>
      <c r="N96" s="125"/>
      <c r="O96" s="125"/>
      <c r="P96" s="81"/>
    </row>
    <row r="97" spans="1:16" s="7" customFormat="1" ht="24.75" customHeight="1" outlineLevel="1" x14ac:dyDescent="0.25">
      <c r="A97" s="143">
        <v>50</v>
      </c>
      <c r="B97" s="123"/>
      <c r="C97" s="125"/>
      <c r="D97" s="122"/>
      <c r="E97" s="144"/>
      <c r="F97" s="144"/>
      <c r="G97" s="76" t="str">
        <f t="shared" si="1"/>
        <v/>
      </c>
      <c r="H97" s="123"/>
      <c r="I97" s="122"/>
      <c r="J97" s="122"/>
      <c r="K97" s="124"/>
      <c r="L97" s="125"/>
      <c r="M97" s="118"/>
      <c r="N97" s="125"/>
      <c r="O97" s="125"/>
      <c r="P97" s="81"/>
    </row>
    <row r="98" spans="1:16" s="7" customFormat="1" ht="24.75" customHeight="1" outlineLevel="1" x14ac:dyDescent="0.25">
      <c r="A98" s="143">
        <v>51</v>
      </c>
      <c r="B98" s="123"/>
      <c r="C98" s="125"/>
      <c r="D98" s="122"/>
      <c r="E98" s="144"/>
      <c r="F98" s="144"/>
      <c r="G98" s="76" t="str">
        <f t="shared" si="1"/>
        <v/>
      </c>
      <c r="H98" s="123"/>
      <c r="I98" s="122"/>
      <c r="J98" s="122"/>
      <c r="K98" s="124"/>
      <c r="L98" s="125"/>
      <c r="M98" s="118"/>
      <c r="N98" s="125"/>
      <c r="O98" s="125"/>
      <c r="P98" s="81"/>
    </row>
    <row r="99" spans="1:16" s="7" customFormat="1" ht="24.75" customHeight="1" outlineLevel="1" x14ac:dyDescent="0.25">
      <c r="A99" s="143">
        <v>52</v>
      </c>
      <c r="B99" s="123"/>
      <c r="C99" s="125"/>
      <c r="D99" s="122"/>
      <c r="E99" s="144"/>
      <c r="F99" s="144"/>
      <c r="G99" s="76" t="str">
        <f t="shared" si="1"/>
        <v/>
      </c>
      <c r="H99" s="123"/>
      <c r="I99" s="122"/>
      <c r="J99" s="122"/>
      <c r="K99" s="124"/>
      <c r="L99" s="125"/>
      <c r="M99" s="118"/>
      <c r="N99" s="125"/>
      <c r="O99" s="125"/>
      <c r="P99" s="81"/>
    </row>
    <row r="100" spans="1:16" s="7" customFormat="1" ht="24.75" customHeight="1" outlineLevel="1" x14ac:dyDescent="0.25">
      <c r="A100" s="143">
        <v>53</v>
      </c>
      <c r="B100" s="123"/>
      <c r="C100" s="125"/>
      <c r="D100" s="122"/>
      <c r="E100" s="144"/>
      <c r="F100" s="144"/>
      <c r="G100" s="76" t="str">
        <f t="shared" si="1"/>
        <v/>
      </c>
      <c r="H100" s="123"/>
      <c r="I100" s="122"/>
      <c r="J100" s="122"/>
      <c r="K100" s="124"/>
      <c r="L100" s="125"/>
      <c r="M100" s="118"/>
      <c r="N100" s="125"/>
      <c r="O100" s="125"/>
      <c r="P100" s="81"/>
    </row>
    <row r="101" spans="1:16" s="7" customFormat="1" ht="24.75" customHeight="1" outlineLevel="1" x14ac:dyDescent="0.25">
      <c r="A101" s="143">
        <v>54</v>
      </c>
      <c r="B101" s="123"/>
      <c r="C101" s="125"/>
      <c r="D101" s="122"/>
      <c r="E101" s="144"/>
      <c r="F101" s="144"/>
      <c r="G101" s="76" t="str">
        <f t="shared" si="1"/>
        <v/>
      </c>
      <c r="H101" s="123"/>
      <c r="I101" s="122"/>
      <c r="J101" s="122"/>
      <c r="K101" s="124"/>
      <c r="L101" s="125"/>
      <c r="M101" s="118"/>
      <c r="N101" s="125"/>
      <c r="O101" s="125"/>
      <c r="P101" s="81"/>
    </row>
    <row r="102" spans="1:16" s="7" customFormat="1" ht="24.75" customHeight="1" outlineLevel="1" x14ac:dyDescent="0.25">
      <c r="A102" s="143">
        <v>55</v>
      </c>
      <c r="B102" s="123"/>
      <c r="C102" s="125"/>
      <c r="D102" s="122"/>
      <c r="E102" s="144"/>
      <c r="F102" s="144"/>
      <c r="G102" s="76" t="str">
        <f t="shared" si="1"/>
        <v/>
      </c>
      <c r="H102" s="123"/>
      <c r="I102" s="122"/>
      <c r="J102" s="122"/>
      <c r="K102" s="124"/>
      <c r="L102" s="125"/>
      <c r="M102" s="118"/>
      <c r="N102" s="125"/>
      <c r="O102" s="125"/>
      <c r="P102" s="81"/>
    </row>
    <row r="103" spans="1:16" s="7" customFormat="1" ht="24.75" customHeight="1" outlineLevel="1" x14ac:dyDescent="0.25">
      <c r="A103" s="143">
        <v>56</v>
      </c>
      <c r="B103" s="123"/>
      <c r="C103" s="125"/>
      <c r="D103" s="122"/>
      <c r="E103" s="144"/>
      <c r="F103" s="144"/>
      <c r="G103" s="76" t="str">
        <f t="shared" si="1"/>
        <v/>
      </c>
      <c r="H103" s="123"/>
      <c r="I103" s="122"/>
      <c r="J103" s="122"/>
      <c r="K103" s="124"/>
      <c r="L103" s="125"/>
      <c r="M103" s="118"/>
      <c r="N103" s="125"/>
      <c r="O103" s="125"/>
      <c r="P103" s="81"/>
    </row>
    <row r="104" spans="1:16" s="7" customFormat="1" ht="24.75" customHeight="1" outlineLevel="1" x14ac:dyDescent="0.25">
      <c r="A104" s="143">
        <v>57</v>
      </c>
      <c r="B104" s="123"/>
      <c r="C104" s="125"/>
      <c r="D104" s="122"/>
      <c r="E104" s="144"/>
      <c r="F104" s="144"/>
      <c r="G104" s="76" t="str">
        <f t="shared" si="1"/>
        <v/>
      </c>
      <c r="H104" s="123"/>
      <c r="I104" s="122"/>
      <c r="J104" s="122"/>
      <c r="K104" s="124"/>
      <c r="L104" s="125"/>
      <c r="M104" s="118"/>
      <c r="N104" s="125"/>
      <c r="O104" s="125"/>
      <c r="P104" s="81"/>
    </row>
    <row r="105" spans="1:16" s="7" customFormat="1" ht="24.75" customHeight="1" outlineLevel="1" x14ac:dyDescent="0.25">
      <c r="A105" s="143">
        <v>58</v>
      </c>
      <c r="B105" s="123"/>
      <c r="C105" s="125"/>
      <c r="D105" s="122"/>
      <c r="E105" s="144"/>
      <c r="F105" s="144"/>
      <c r="G105" s="76" t="str">
        <f t="shared" si="1"/>
        <v/>
      </c>
      <c r="H105" s="123"/>
      <c r="I105" s="122"/>
      <c r="J105" s="122"/>
      <c r="K105" s="124"/>
      <c r="L105" s="125"/>
      <c r="M105" s="118"/>
      <c r="N105" s="125"/>
      <c r="O105" s="125"/>
      <c r="P105" s="81"/>
    </row>
    <row r="106" spans="1:16" s="7" customFormat="1" ht="24.75" customHeight="1" outlineLevel="1" x14ac:dyDescent="0.25">
      <c r="A106" s="143">
        <v>59</v>
      </c>
      <c r="B106" s="123"/>
      <c r="C106" s="125"/>
      <c r="D106" s="122"/>
      <c r="E106" s="144"/>
      <c r="F106" s="144"/>
      <c r="G106" s="76" t="str">
        <f t="shared" si="1"/>
        <v/>
      </c>
      <c r="H106" s="123"/>
      <c r="I106" s="122"/>
      <c r="J106" s="122"/>
      <c r="K106" s="124"/>
      <c r="L106" s="125"/>
      <c r="M106" s="118"/>
      <c r="N106" s="125"/>
      <c r="O106" s="125"/>
      <c r="P106" s="81"/>
    </row>
    <row r="107" spans="1:16" s="7" customFormat="1" ht="24.75" customHeight="1" outlineLevel="1" thickBot="1" x14ac:dyDescent="0.3">
      <c r="A107" s="143">
        <v>60</v>
      </c>
      <c r="B107" s="123"/>
      <c r="C107" s="125"/>
      <c r="D107" s="122"/>
      <c r="E107" s="144"/>
      <c r="F107" s="144"/>
      <c r="G107" s="76" t="str">
        <f t="shared" si="1"/>
        <v/>
      </c>
      <c r="H107" s="123"/>
      <c r="I107" s="122"/>
      <c r="J107" s="122"/>
      <c r="K107" s="124"/>
      <c r="L107" s="125"/>
      <c r="M107" s="118"/>
      <c r="N107" s="125"/>
      <c r="O107" s="125"/>
      <c r="P107" s="81"/>
    </row>
    <row r="108" spans="1:16" ht="29.45" customHeight="1" thickBot="1" x14ac:dyDescent="0.3">
      <c r="O108" s="184" t="str">
        <f>HYPERLINK("#Integrante_6!A1","INICIO")</f>
        <v>INICIO</v>
      </c>
    </row>
    <row r="109" spans="1:16" s="19" customFormat="1" ht="31.5" customHeight="1" thickBot="1" x14ac:dyDescent="0.3">
      <c r="A109" s="210" t="s">
        <v>2638</v>
      </c>
      <c r="B109" s="211"/>
      <c r="C109" s="211"/>
      <c r="D109" s="211"/>
      <c r="E109" s="211"/>
      <c r="F109" s="211"/>
      <c r="G109" s="211"/>
      <c r="H109" s="211"/>
      <c r="I109" s="211"/>
      <c r="J109" s="211"/>
      <c r="K109" s="211"/>
      <c r="L109" s="211"/>
      <c r="M109" s="211"/>
      <c r="N109" s="211"/>
      <c r="O109" s="212"/>
      <c r="P109" s="78"/>
    </row>
    <row r="110" spans="1:16" ht="15" customHeight="1" x14ac:dyDescent="0.25">
      <c r="A110" s="213" t="s">
        <v>2660</v>
      </c>
      <c r="B110" s="214"/>
      <c r="C110" s="214"/>
      <c r="D110" s="214"/>
      <c r="E110" s="214"/>
      <c r="F110" s="214"/>
      <c r="G110" s="214"/>
      <c r="H110" s="214"/>
      <c r="I110" s="214"/>
      <c r="J110" s="214"/>
      <c r="K110" s="214"/>
      <c r="L110" s="214"/>
      <c r="M110" s="214"/>
      <c r="N110" s="214"/>
      <c r="O110" s="215"/>
    </row>
    <row r="111" spans="1:16" x14ac:dyDescent="0.25">
      <c r="A111" s="216"/>
      <c r="B111" s="217"/>
      <c r="C111" s="217"/>
      <c r="D111" s="217"/>
      <c r="E111" s="217"/>
      <c r="F111" s="217"/>
      <c r="G111" s="217"/>
      <c r="H111" s="217"/>
      <c r="I111" s="217"/>
      <c r="J111" s="217"/>
      <c r="K111" s="217"/>
      <c r="L111" s="217"/>
      <c r="M111" s="217"/>
      <c r="N111" s="217"/>
      <c r="O111" s="218"/>
    </row>
    <row r="112" spans="1:16" s="1" customFormat="1" ht="26.25" customHeight="1" x14ac:dyDescent="0.25">
      <c r="I112" s="223" t="s">
        <v>9</v>
      </c>
      <c r="J112" s="224"/>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2" t="str">
        <f>+IF(AND(K114&gt;0,O114="Ejecución"),(K114/877802)*Tabla2815[[#This Row],[% participación]],IF(AND(K114&gt;0,O114&lt;&gt;"Ejecución"),"-",""))</f>
        <v/>
      </c>
      <c r="M114" s="125"/>
      <c r="N114" s="180" t="str">
        <f>+IF(M116="No",1,IF(M116="Si","Ingrese %",""))</f>
        <v/>
      </c>
      <c r="O114" s="176" t="s">
        <v>1150</v>
      </c>
      <c r="P114" s="80"/>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2" t="str">
        <f>+IF(AND(K115&gt;0,O115="Ejecución"),(K115/877802)*Tabla2815[[#This Row],[% participación]],IF(AND(K115&gt;0,O115&lt;&gt;"Ejecución"),"-",""))</f>
        <v/>
      </c>
      <c r="M115" s="125"/>
      <c r="N115" s="180" t="str">
        <f>+IF(M116="No",1,IF(M116="Si","Ingrese %",""))</f>
        <v/>
      </c>
      <c r="O115" s="176" t="s">
        <v>1150</v>
      </c>
      <c r="P115" s="80"/>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2" t="str">
        <f>+IF(AND(K116&gt;0,O116="Ejecución"),(K116/877802)*Tabla2815[[#This Row],[% participación]],IF(AND(K116&gt;0,O116&lt;&gt;"Ejecución"),"-",""))</f>
        <v/>
      </c>
      <c r="M116" s="125"/>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2" t="str">
        <f>+IF(AND(K117&gt;0,O117="Ejecución"),(K117/877802)*Tabla2815[[#This Row],[% participación]],IF(AND(K117&gt;0,O117&lt;&gt;"Ejecución"),"-",""))</f>
        <v/>
      </c>
      <c r="M117" s="125"/>
      <c r="N117" s="180" t="str">
        <f t="shared" si="5"/>
        <v/>
      </c>
      <c r="O117" s="176" t="s">
        <v>1150</v>
      </c>
      <c r="P117" s="80"/>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2" t="str">
        <f>+IF(AND(K118&gt;0,O118="Ejecución"),(K118/877802)*Tabla2815[[#This Row],[% participación]],IF(AND(K118&gt;0,O118&lt;&gt;"Ejecución"),"-",""))</f>
        <v/>
      </c>
      <c r="M118" s="125"/>
      <c r="N118" s="180" t="str">
        <f t="shared" si="5"/>
        <v/>
      </c>
      <c r="O118" s="176" t="s">
        <v>1150</v>
      </c>
      <c r="P118" s="81"/>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2" t="str">
        <f>+IF(AND(K119&gt;0,O119="Ejecución"),(K119/877802)*Tabla2815[[#This Row],[% participación]],IF(AND(K119&gt;0,O119&lt;&gt;"Ejecución"),"-",""))</f>
        <v/>
      </c>
      <c r="M119" s="125"/>
      <c r="N119" s="180" t="str">
        <f t="shared" si="5"/>
        <v/>
      </c>
      <c r="O119" s="176" t="s">
        <v>1150</v>
      </c>
      <c r="P119" s="81"/>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2" t="str">
        <f>+IF(AND(K120&gt;0,O120="Ejecución"),(K120/877802)*Tabla2815[[#This Row],[% participación]],IF(AND(K120&gt;0,O120&lt;&gt;"Ejecución"),"-",""))</f>
        <v/>
      </c>
      <c r="M120" s="125"/>
      <c r="N120" s="180" t="str">
        <f t="shared" si="5"/>
        <v/>
      </c>
      <c r="O120" s="176" t="s">
        <v>1150</v>
      </c>
      <c r="P120" s="81"/>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2" t="str">
        <f>+IF(AND(K121&gt;0,O121="Ejecución"),(K121/877802)*Tabla2815[[#This Row],[% participación]],IF(AND(K121&gt;0,O121&lt;&gt;"Ejecución"),"-",""))</f>
        <v/>
      </c>
      <c r="M121" s="125"/>
      <c r="N121" s="180" t="str">
        <f t="shared" si="5"/>
        <v/>
      </c>
      <c r="O121" s="176" t="s">
        <v>1150</v>
      </c>
      <c r="P121" s="81"/>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2" t="str">
        <f>+IF(AND(K122&gt;0,O122="Ejecución"),(K122/877802)*Tabla2815[[#This Row],[% participación]],IF(AND(K122&gt;0,O122&lt;&gt;"Ejecución"),"-",""))</f>
        <v/>
      </c>
      <c r="M122" s="125"/>
      <c r="N122" s="180" t="str">
        <f t="shared" si="5"/>
        <v/>
      </c>
      <c r="O122" s="176" t="s">
        <v>1150</v>
      </c>
      <c r="P122" s="81"/>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2" t="str">
        <f>+IF(AND(K123&gt;0,O123="Ejecución"),(K123/877802)*Tabla2815[[#This Row],[% participación]],IF(AND(K123&gt;0,O123&lt;&gt;"Ejecución"),"-",""))</f>
        <v/>
      </c>
      <c r="M123" s="125"/>
      <c r="N123" s="180" t="str">
        <f t="shared" si="5"/>
        <v/>
      </c>
      <c r="O123" s="176" t="s">
        <v>1150</v>
      </c>
      <c r="P123" s="81"/>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2" t="str">
        <f>+IF(AND(K124&gt;0,O124="Ejecución"),(K124/877802)*Tabla2815[[#This Row],[% participación]],IF(AND(K124&gt;0,O124&lt;&gt;"Ejecución"),"-",""))</f>
        <v/>
      </c>
      <c r="M124" s="125"/>
      <c r="N124" s="180" t="str">
        <f t="shared" si="5"/>
        <v/>
      </c>
      <c r="O124" s="176" t="s">
        <v>1150</v>
      </c>
      <c r="P124" s="81"/>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2" t="str">
        <f>+IF(AND(K125&gt;0,O125="Ejecución"),(K125/877802)*Tabla2815[[#This Row],[% participación]],IF(AND(K125&gt;0,O125&lt;&gt;"Ejecución"),"-",""))</f>
        <v/>
      </c>
      <c r="M125" s="125"/>
      <c r="N125" s="180" t="str">
        <f t="shared" si="5"/>
        <v/>
      </c>
      <c r="O125" s="176" t="s">
        <v>1150</v>
      </c>
      <c r="P125" s="81"/>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2" t="str">
        <f>+IF(AND(K126&gt;0,O126="Ejecución"),(K126/877802)*Tabla2815[[#This Row],[% participación]],IF(AND(K126&gt;0,O126&lt;&gt;"Ejecución"),"-",""))</f>
        <v/>
      </c>
      <c r="M126" s="125"/>
      <c r="N126" s="180" t="str">
        <f t="shared" si="5"/>
        <v/>
      </c>
      <c r="O126" s="176" t="s">
        <v>1150</v>
      </c>
      <c r="P126" s="81"/>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2" t="str">
        <f>+IF(AND(K127&gt;0,O127="Ejecución"),(K127/877802)*Tabla2815[[#This Row],[% participación]],IF(AND(K127&gt;0,O127&lt;&gt;"Ejecución"),"-",""))</f>
        <v/>
      </c>
      <c r="M127" s="125"/>
      <c r="N127" s="180" t="str">
        <f t="shared" si="5"/>
        <v/>
      </c>
      <c r="O127" s="176" t="s">
        <v>1150</v>
      </c>
      <c r="P127" s="81"/>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2" t="str">
        <f>+IF(AND(K128&gt;0,O128="Ejecución"),(K128/877802)*Tabla2815[[#This Row],[% participación]],IF(AND(K128&gt;0,O128&lt;&gt;"Ejecución"),"-",""))</f>
        <v/>
      </c>
      <c r="M128" s="125"/>
      <c r="N128" s="180" t="str">
        <f t="shared" si="5"/>
        <v/>
      </c>
      <c r="O128" s="176" t="s">
        <v>1150</v>
      </c>
      <c r="P128" s="81"/>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2" t="str">
        <f>+IF(AND(K129&gt;0,O129="Ejecución"),(K129/877802)*Tabla2815[[#This Row],[% participación]],IF(AND(K129&gt;0,O129&lt;&gt;"Ejecución"),"-",""))</f>
        <v/>
      </c>
      <c r="M129" s="125"/>
      <c r="N129" s="180" t="str">
        <f t="shared" si="5"/>
        <v/>
      </c>
      <c r="O129" s="176" t="s">
        <v>1150</v>
      </c>
      <c r="P129" s="81"/>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2" t="str">
        <f>+IF(AND(K130&gt;0,O130="Ejecución"),(K130/877802)*Tabla2815[[#This Row],[% participación]],IF(AND(K130&gt;0,O130&lt;&gt;"Ejecución"),"-",""))</f>
        <v/>
      </c>
      <c r="M130" s="125"/>
      <c r="N130" s="180" t="str">
        <f t="shared" si="5"/>
        <v/>
      </c>
      <c r="O130" s="176" t="s">
        <v>1150</v>
      </c>
      <c r="P130" s="81"/>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2" t="str">
        <f>+IF(AND(K131&gt;0,O131="Ejecución"),(K131/877802)*Tabla2815[[#This Row],[% participación]],IF(AND(K131&gt;0,O131&lt;&gt;"Ejecución"),"-",""))</f>
        <v/>
      </c>
      <c r="M131" s="125"/>
      <c r="N131" s="180" t="str">
        <f t="shared" si="5"/>
        <v/>
      </c>
      <c r="O131" s="176" t="s">
        <v>1150</v>
      </c>
      <c r="P131" s="81"/>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2" t="str">
        <f>+IF(AND(K132&gt;0,O132="Ejecución"),(K132/877802)*Tabla2815[[#This Row],[% participación]],IF(AND(K132&gt;0,O132&lt;&gt;"Ejecución"),"-",""))</f>
        <v/>
      </c>
      <c r="M132" s="125"/>
      <c r="N132" s="180" t="str">
        <f t="shared" si="5"/>
        <v/>
      </c>
      <c r="O132" s="176" t="s">
        <v>1150</v>
      </c>
      <c r="P132" s="81"/>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2" t="str">
        <f>+IF(AND(K133&gt;0,O133="Ejecución"),(K133/877802)*Tabla2815[[#This Row],[% participación]],IF(AND(K133&gt;0,O133&lt;&gt;"Ejecución"),"-",""))</f>
        <v/>
      </c>
      <c r="M133" s="125"/>
      <c r="N133" s="180" t="str">
        <f t="shared" si="5"/>
        <v/>
      </c>
      <c r="O133" s="176" t="s">
        <v>1150</v>
      </c>
      <c r="P133" s="81"/>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2" t="str">
        <f>+IF(AND(K134&gt;0,O134="Ejecución"),(K134/877802)*Tabla2815[[#This Row],[% participación]],IF(AND(K134&gt;0,O134&lt;&gt;"Ejecución"),"-",""))</f>
        <v/>
      </c>
      <c r="M134" s="125"/>
      <c r="N134" s="180" t="str">
        <f t="shared" si="5"/>
        <v/>
      </c>
      <c r="O134" s="176" t="s">
        <v>1150</v>
      </c>
      <c r="P134" s="81"/>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2" t="str">
        <f>+IF(AND(K135&gt;0,O135="Ejecución"),(K135/877802)*Tabla2815[[#This Row],[% participación]],IF(AND(K135&gt;0,O135&lt;&gt;"Ejecución"),"-",""))</f>
        <v/>
      </c>
      <c r="M135" s="125"/>
      <c r="N135" s="180" t="str">
        <f t="shared" si="5"/>
        <v/>
      </c>
      <c r="O135" s="176" t="s">
        <v>1150</v>
      </c>
      <c r="P135" s="81"/>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2" t="str">
        <f>+IF(AND(K136&gt;0,O136="Ejecución"),(K136/877802)*Tabla2815[[#This Row],[% participación]],IF(AND(K136&gt;0,O136&lt;&gt;"Ejecución"),"-",""))</f>
        <v/>
      </c>
      <c r="M136" s="125"/>
      <c r="N136" s="180" t="str">
        <f t="shared" si="5"/>
        <v/>
      </c>
      <c r="O136" s="176" t="s">
        <v>1150</v>
      </c>
      <c r="P136" s="81"/>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2" t="str">
        <f>+IF(AND(K137&gt;0,O137="Ejecución"),(K137/877802)*Tabla2815[[#This Row],[% participación]],IF(AND(K137&gt;0,O137&lt;&gt;"Ejecución"),"-",""))</f>
        <v/>
      </c>
      <c r="M137" s="125"/>
      <c r="N137" s="180" t="str">
        <f t="shared" si="5"/>
        <v/>
      </c>
      <c r="O137" s="176" t="s">
        <v>1150</v>
      </c>
      <c r="P137" s="81"/>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2" t="str">
        <f>+IF(AND(K138&gt;0,O138="Ejecución"),(K138/877802)*Tabla2815[[#This Row],[% participación]],IF(AND(K138&gt;0,O138&lt;&gt;"Ejecución"),"-",""))</f>
        <v/>
      </c>
      <c r="M138" s="125"/>
      <c r="N138" s="180" t="str">
        <f t="shared" si="5"/>
        <v/>
      </c>
      <c r="O138" s="176" t="s">
        <v>1150</v>
      </c>
      <c r="P138" s="81"/>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2" t="str">
        <f>+IF(AND(K139&gt;0,O139="Ejecución"),(K139/877802)*Tabla2815[[#This Row],[% participación]],IF(AND(K139&gt;0,O139&lt;&gt;"Ejecución"),"-",""))</f>
        <v/>
      </c>
      <c r="M139" s="125"/>
      <c r="N139" s="180" t="str">
        <f t="shared" si="5"/>
        <v/>
      </c>
      <c r="O139" s="176" t="s">
        <v>1150</v>
      </c>
      <c r="P139" s="81"/>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2" t="str">
        <f>+IF(AND(K140&gt;0,O140="Ejecución"),(K140/877802)*Tabla2815[[#This Row],[% participación]],IF(AND(K140&gt;0,O140&lt;&gt;"Ejecución"),"-",""))</f>
        <v/>
      </c>
      <c r="M140" s="125"/>
      <c r="N140" s="180" t="str">
        <f t="shared" si="5"/>
        <v/>
      </c>
      <c r="O140" s="176" t="s">
        <v>1150</v>
      </c>
      <c r="P140" s="81"/>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2" t="str">
        <f>+IF(AND(K141&gt;0,O141="Ejecución"),(K141/877802)*Tabla2815[[#This Row],[% participación]],IF(AND(K141&gt;0,O141&lt;&gt;"Ejecución"),"-",""))</f>
        <v/>
      </c>
      <c r="M141" s="125"/>
      <c r="N141" s="180" t="str">
        <f t="shared" si="5"/>
        <v/>
      </c>
      <c r="O141" s="176" t="s">
        <v>1150</v>
      </c>
      <c r="P141" s="81"/>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2" t="str">
        <f>+IF(AND(K142&gt;0,O142="Ejecución"),(K142/877802)*Tabla2815[[#This Row],[% participación]],IF(AND(K142&gt;0,O142&lt;&gt;"Ejecución"),"-",""))</f>
        <v/>
      </c>
      <c r="M142" s="125"/>
      <c r="N142" s="180" t="str">
        <f t="shared" si="5"/>
        <v/>
      </c>
      <c r="O142" s="176" t="s">
        <v>1150</v>
      </c>
      <c r="P142" s="81"/>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2" t="str">
        <f>+IF(AND(K143&gt;0,O143="Ejecución"),(K143/877802)*Tabla2815[[#This Row],[% participación]],IF(AND(K143&gt;0,O143&lt;&gt;"Ejecución"),"-",""))</f>
        <v/>
      </c>
      <c r="M143" s="125"/>
      <c r="N143" s="180" t="str">
        <f t="shared" si="5"/>
        <v/>
      </c>
      <c r="O143" s="176" t="s">
        <v>1150</v>
      </c>
      <c r="P143" s="81"/>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2" t="str">
        <f>+IF(AND(K144&gt;0,O144="Ejecución"),(K144/877802)*Tabla2815[[#This Row],[% participación]],IF(AND(K144&gt;0,O144&lt;&gt;"Ejecución"),"-",""))</f>
        <v/>
      </c>
      <c r="M144" s="125"/>
      <c r="N144" s="180" t="str">
        <f t="shared" si="5"/>
        <v/>
      </c>
      <c r="O144" s="176" t="s">
        <v>1150</v>
      </c>
      <c r="P144" s="81"/>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2" t="str">
        <f>+IF(AND(K145&gt;0,O145="Ejecución"),(K145/877802)*Tabla2815[[#This Row],[% participación]],IF(AND(K145&gt;0,O145&lt;&gt;"Ejecución"),"-",""))</f>
        <v/>
      </c>
      <c r="M145" s="125"/>
      <c r="N145" s="180" t="str">
        <f t="shared" si="5"/>
        <v/>
      </c>
      <c r="O145" s="176" t="s">
        <v>1150</v>
      </c>
      <c r="P145" s="81"/>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2" t="str">
        <f>+IF(AND(K146&gt;0,O146="Ejecución"),(K146/877802)*Tabla2815[[#This Row],[% participación]],IF(AND(K146&gt;0,O146&lt;&gt;"Ejecución"),"-",""))</f>
        <v/>
      </c>
      <c r="M146" s="125"/>
      <c r="N146" s="180" t="str">
        <f t="shared" si="5"/>
        <v/>
      </c>
      <c r="O146" s="176" t="s">
        <v>1150</v>
      </c>
      <c r="P146" s="81"/>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2" t="str">
        <f>+IF(AND(K147&gt;0,O147="Ejecución"),(K147/877802)*Tabla2815[[#This Row],[% participación]],IF(AND(K147&gt;0,O147&lt;&gt;"Ejecución"),"-",""))</f>
        <v/>
      </c>
      <c r="M147" s="125"/>
      <c r="N147" s="180" t="str">
        <f t="shared" si="5"/>
        <v/>
      </c>
      <c r="O147" s="176" t="s">
        <v>1150</v>
      </c>
      <c r="P147" s="81"/>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2" t="str">
        <f>+IF(AND(K148&gt;0,O148="Ejecución"),(K148/877802)*Tabla2815[[#This Row],[% participación]],IF(AND(K148&gt;0,O148&lt;&gt;"Ejecución"),"-",""))</f>
        <v/>
      </c>
      <c r="M148" s="125"/>
      <c r="N148" s="180" t="str">
        <f t="shared" si="5"/>
        <v/>
      </c>
      <c r="O148" s="176" t="s">
        <v>1150</v>
      </c>
      <c r="P148" s="81"/>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2" t="str">
        <f>+IF(AND(K149&gt;0,O149="Ejecución"),(K149/877802)*Tabla2815[[#This Row],[% participación]],IF(AND(K149&gt;0,O149&lt;&gt;"Ejecución"),"-",""))</f>
        <v/>
      </c>
      <c r="M149" s="125"/>
      <c r="N149" s="180" t="str">
        <f t="shared" si="5"/>
        <v/>
      </c>
      <c r="O149" s="176" t="s">
        <v>1150</v>
      </c>
      <c r="P149" s="81"/>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2" t="str">
        <f>+IF(AND(K150&gt;0,O150="Ejecución"),(K150/877802)*Tabla2815[[#This Row],[% participación]],IF(AND(K150&gt;0,O150&lt;&gt;"Ejecución"),"-",""))</f>
        <v/>
      </c>
      <c r="M150" s="125"/>
      <c r="N150" s="180" t="str">
        <f t="shared" si="5"/>
        <v/>
      </c>
      <c r="O150" s="176" t="s">
        <v>1150</v>
      </c>
      <c r="P150" s="81"/>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2" t="str">
        <f>+IF(AND(K151&gt;0,O151="Ejecución"),(K151/877802)*Tabla2815[[#This Row],[% participación]],IF(AND(K151&gt;0,O151&lt;&gt;"Ejecución"),"-",""))</f>
        <v/>
      </c>
      <c r="M151" s="125"/>
      <c r="N151" s="180" t="str">
        <f t="shared" si="5"/>
        <v/>
      </c>
      <c r="O151" s="176" t="s">
        <v>1150</v>
      </c>
      <c r="P151" s="81"/>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2" t="str">
        <f>+IF(AND(K152&gt;0,O152="Ejecución"),(K152/877802)*Tabla2815[[#This Row],[% participación]],IF(AND(K152&gt;0,O152&lt;&gt;"Ejecución"),"-",""))</f>
        <v/>
      </c>
      <c r="M152" s="125"/>
      <c r="N152" s="180" t="str">
        <f t="shared" si="5"/>
        <v/>
      </c>
      <c r="O152" s="176" t="s">
        <v>1150</v>
      </c>
      <c r="P152" s="81"/>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2" t="str">
        <f>+IF(AND(K153&gt;0,O153="Ejecución"),(K153/877802)*Tabla2815[[#This Row],[% participación]],IF(AND(K153&gt;0,O153&lt;&gt;"Ejecución"),"-",""))</f>
        <v/>
      </c>
      <c r="M153" s="125"/>
      <c r="N153" s="180" t="str">
        <f t="shared" si="5"/>
        <v/>
      </c>
      <c r="O153" s="176" t="s">
        <v>1150</v>
      </c>
      <c r="P153" s="81"/>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2" t="str">
        <f>+IF(AND(K154&gt;0,O154="Ejecución"),(K154/877802)*Tabla2815[[#This Row],[% participación]],IF(AND(K154&gt;0,O154&lt;&gt;"Ejecución"),"-",""))</f>
        <v/>
      </c>
      <c r="M154" s="125"/>
      <c r="N154" s="180" t="str">
        <f t="shared" si="5"/>
        <v/>
      </c>
      <c r="O154" s="176" t="s">
        <v>1150</v>
      </c>
      <c r="P154" s="81"/>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2" t="str">
        <f>+IF(AND(K155&gt;0,O155="Ejecución"),(K155/877802)*Tabla2815[[#This Row],[% participación]],IF(AND(K155&gt;0,O155&lt;&gt;"Ejecución"),"-",""))</f>
        <v/>
      </c>
      <c r="M155" s="125"/>
      <c r="N155" s="180" t="str">
        <f t="shared" si="5"/>
        <v/>
      </c>
      <c r="O155" s="176" t="s">
        <v>1150</v>
      </c>
      <c r="P155" s="81"/>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2" t="str">
        <f>+IF(AND(K156&gt;0,O156="Ejecución"),(K156/877802)*Tabla2815[[#This Row],[% participación]],IF(AND(K156&gt;0,O156&lt;&gt;"Ejecución"),"-",""))</f>
        <v/>
      </c>
      <c r="M156" s="125"/>
      <c r="N156" s="180" t="str">
        <f t="shared" si="5"/>
        <v/>
      </c>
      <c r="O156" s="176" t="s">
        <v>1150</v>
      </c>
      <c r="P156" s="81"/>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2" t="str">
        <f>+IF(AND(K157&gt;0,O157="Ejecución"),(K157/877802)*Tabla2815[[#This Row],[% participación]],IF(AND(K157&gt;0,O157&lt;&gt;"Ejecución"),"-",""))</f>
        <v/>
      </c>
      <c r="M157" s="125"/>
      <c r="N157" s="180" t="str">
        <f t="shared" si="5"/>
        <v/>
      </c>
      <c r="O157" s="176" t="s">
        <v>1150</v>
      </c>
      <c r="P157" s="81"/>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2" t="str">
        <f>+IF(AND(K158&gt;0,O158="Ejecución"),(K158/877802)*Tabla2815[[#This Row],[% participación]],IF(AND(K158&gt;0,O158&lt;&gt;"Ejecución"),"-",""))</f>
        <v/>
      </c>
      <c r="M158" s="125"/>
      <c r="N158" s="180" t="str">
        <f t="shared" si="5"/>
        <v/>
      </c>
      <c r="O158" s="176" t="s">
        <v>1150</v>
      </c>
      <c r="P158" s="81"/>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2" t="str">
        <f>+IF(AND(K159&gt;0,O159="Ejecución"),(K159/877802)*Tabla2815[[#This Row],[% participación]],IF(AND(K159&gt;0,O159&lt;&gt;"Ejecución"),"-",""))</f>
        <v/>
      </c>
      <c r="M159" s="125"/>
      <c r="N159" s="180" t="str">
        <f t="shared" si="5"/>
        <v/>
      </c>
      <c r="O159" s="176" t="s">
        <v>1150</v>
      </c>
      <c r="P159" s="81"/>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2" t="str">
        <f>+IF(AND(K160&gt;0,O160="Ejecución"),(K160/877802)*Tabla2815[[#This Row],[% participación]],IF(AND(K160&gt;0,O160&lt;&gt;"Ejecución"),"-",""))</f>
        <v/>
      </c>
      <c r="M160" s="125"/>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25">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5" t="s">
        <v>2618</v>
      </c>
      <c r="C165" s="235"/>
      <c r="D165" s="235"/>
      <c r="E165" s="8"/>
      <c r="F165" s="5"/>
      <c r="G165" s="236" t="s">
        <v>2618</v>
      </c>
      <c r="H165" s="236"/>
      <c r="I165" s="237" t="s">
        <v>1164</v>
      </c>
      <c r="J165" s="238"/>
      <c r="K165" s="238"/>
      <c r="L165" s="238"/>
      <c r="M165" s="238"/>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9" t="s">
        <v>2648</v>
      </c>
      <c r="J167" s="240"/>
      <c r="K167" s="240"/>
      <c r="L167" s="240"/>
      <c r="M167" s="240"/>
      <c r="N167" s="240"/>
      <c r="O167" s="241"/>
      <c r="U167" s="51"/>
    </row>
    <row r="168" spans="1:28" x14ac:dyDescent="0.25">
      <c r="A168" s="9"/>
      <c r="B168" s="209" t="s">
        <v>2662</v>
      </c>
      <c r="C168" s="209"/>
      <c r="D168" s="209"/>
      <c r="E168" s="8"/>
      <c r="F168" s="5"/>
      <c r="H168" s="83" t="s">
        <v>2661</v>
      </c>
      <c r="I168" s="239"/>
      <c r="J168" s="240"/>
      <c r="K168" s="240"/>
      <c r="L168" s="240"/>
      <c r="M168" s="240"/>
      <c r="N168" s="240"/>
      <c r="O168" s="241"/>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2677</v>
      </c>
      <c r="B172" s="207"/>
      <c r="C172" s="207"/>
      <c r="D172" s="207"/>
      <c r="E172" s="207"/>
      <c r="F172" s="207"/>
      <c r="G172" s="207"/>
      <c r="H172" s="207"/>
      <c r="I172" s="207"/>
      <c r="J172" s="207"/>
      <c r="K172" s="207"/>
      <c r="L172" s="207"/>
      <c r="M172" s="207"/>
      <c r="N172" s="207"/>
      <c r="O172" s="208"/>
      <c r="P172" s="78"/>
    </row>
    <row r="173" spans="1:28" ht="15" customHeight="1" x14ac:dyDescent="0.25">
      <c r="A173" s="225" t="s">
        <v>2676</v>
      </c>
      <c r="B173" s="226"/>
      <c r="C173" s="226"/>
      <c r="D173" s="226"/>
      <c r="E173" s="226"/>
      <c r="F173" s="226"/>
      <c r="G173" s="226"/>
      <c r="H173" s="226"/>
      <c r="I173" s="226"/>
      <c r="J173" s="226"/>
      <c r="K173" s="226"/>
      <c r="L173" s="226"/>
      <c r="M173" s="226"/>
      <c r="N173" s="226"/>
      <c r="O173" s="227"/>
    </row>
    <row r="174" spans="1:28" ht="24" thickBot="1" x14ac:dyDescent="0.3">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5" t="s">
        <v>2670</v>
      </c>
      <c r="C176" s="195"/>
      <c r="D176" s="195"/>
      <c r="E176" s="195"/>
      <c r="F176" s="195"/>
      <c r="G176" s="195"/>
      <c r="H176" s="20"/>
      <c r="I176" s="202" t="s">
        <v>2674</v>
      </c>
      <c r="J176" s="203"/>
      <c r="K176" s="203"/>
      <c r="L176" s="203"/>
      <c r="M176" s="203"/>
      <c r="O176" s="184" t="str">
        <f>HYPERLINK("#Integrante_6!A1","INICIO")</f>
        <v>INICIO</v>
      </c>
      <c r="Q176" s="19"/>
      <c r="R176" s="19"/>
      <c r="S176" s="19"/>
      <c r="T176" s="19"/>
      <c r="U176" s="19"/>
      <c r="V176" s="19"/>
      <c r="W176" s="19"/>
      <c r="X176" s="19"/>
      <c r="Y176" s="19"/>
      <c r="Z176" s="19"/>
      <c r="AA176" s="19"/>
      <c r="AB176" s="19"/>
    </row>
    <row r="177" spans="1:28" ht="23.25" x14ac:dyDescent="0.25">
      <c r="A177" s="9"/>
      <c r="B177" s="196" t="s">
        <v>17</v>
      </c>
      <c r="C177" s="197"/>
      <c r="D177" s="198"/>
      <c r="E177" s="202" t="s">
        <v>2620</v>
      </c>
      <c r="F177" s="203"/>
      <c r="G177" s="204"/>
      <c r="H177" s="5"/>
      <c r="I177" s="196" t="s">
        <v>17</v>
      </c>
      <c r="J177" s="197"/>
      <c r="K177" s="197"/>
      <c r="L177" s="198"/>
      <c r="M177" s="256" t="s">
        <v>2679</v>
      </c>
      <c r="O177" s="8"/>
      <c r="Q177" s="19"/>
      <c r="R177" s="19"/>
      <c r="S177" s="163"/>
      <c r="T177" s="19"/>
      <c r="U177" s="19"/>
      <c r="V177" s="19"/>
      <c r="W177" s="19"/>
      <c r="X177" s="19"/>
      <c r="Y177" s="19"/>
      <c r="Z177" s="19"/>
      <c r="AA177" s="19"/>
      <c r="AB177" s="19"/>
    </row>
    <row r="178" spans="1:28" ht="23.25" x14ac:dyDescent="0.25">
      <c r="A178" s="9"/>
      <c r="B178" s="199"/>
      <c r="C178" s="200"/>
      <c r="D178" s="201"/>
      <c r="E178" s="163" t="s">
        <v>2621</v>
      </c>
      <c r="F178" s="163" t="s">
        <v>2622</v>
      </c>
      <c r="G178" s="163" t="s">
        <v>2623</v>
      </c>
      <c r="H178" s="5"/>
      <c r="I178" s="199"/>
      <c r="J178" s="200"/>
      <c r="K178" s="200"/>
      <c r="L178" s="201"/>
      <c r="M178" s="257"/>
      <c r="O178" s="8"/>
      <c r="Q178" s="19"/>
      <c r="R178" s="19"/>
      <c r="S178" s="163" t="s">
        <v>2623</v>
      </c>
      <c r="T178" s="19"/>
      <c r="U178" s="19"/>
      <c r="V178" s="19"/>
      <c r="W178" s="19"/>
      <c r="X178" s="19"/>
      <c r="Y178" s="19"/>
      <c r="Z178" s="19"/>
      <c r="AA178" s="19"/>
      <c r="AB178" s="19"/>
    </row>
    <row r="179" spans="1:28" ht="23.25" x14ac:dyDescent="0.25">
      <c r="A179" s="9"/>
      <c r="B179" s="248" t="s">
        <v>2670</v>
      </c>
      <c r="C179" s="248"/>
      <c r="D179" s="248"/>
      <c r="E179" s="24">
        <v>0.02</v>
      </c>
      <c r="F179" s="177"/>
      <c r="G179" s="178" t="str">
        <f>IF(F179&gt;0,SUM(E179+F179),"")</f>
        <v/>
      </c>
      <c r="H179" s="5"/>
      <c r="I179" s="245" t="s">
        <v>2672</v>
      </c>
      <c r="J179" s="246"/>
      <c r="K179" s="246"/>
      <c r="L179" s="247"/>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8" t="s">
        <v>1165</v>
      </c>
      <c r="C180" s="248"/>
      <c r="D180" s="248"/>
      <c r="E180" s="24">
        <v>0.02</v>
      </c>
      <c r="F180" s="69"/>
      <c r="G180" s="162" t="str">
        <f>IF(F180&gt;0,SUM(E180+F180),"")</f>
        <v/>
      </c>
      <c r="H180" s="5"/>
      <c r="I180" s="245" t="s">
        <v>1169</v>
      </c>
      <c r="J180" s="246"/>
      <c r="K180" s="247"/>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8" t="s">
        <v>1166</v>
      </c>
      <c r="C181" s="248"/>
      <c r="D181" s="248"/>
      <c r="E181" s="24">
        <v>0.02</v>
      </c>
      <c r="F181" s="69"/>
      <c r="G181" s="162" t="str">
        <f>IF(F181&gt;0,SUM(E181+F181),"")</f>
        <v/>
      </c>
      <c r="H181" s="5"/>
      <c r="I181" s="245" t="s">
        <v>1170</v>
      </c>
      <c r="J181" s="246"/>
      <c r="K181" s="247"/>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8" t="s">
        <v>1167</v>
      </c>
      <c r="C182" s="248"/>
      <c r="D182" s="248"/>
      <c r="E182" s="24">
        <v>0.03</v>
      </c>
      <c r="F182" s="69"/>
      <c r="G182" s="162" t="str">
        <f>IF(F182&gt;0,SUM(E182+F182),"")</f>
        <v/>
      </c>
      <c r="H182" s="5"/>
      <c r="I182" s="245" t="s">
        <v>1171</v>
      </c>
      <c r="J182" s="246"/>
      <c r="K182" s="247"/>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5" t="s">
        <v>1172</v>
      </c>
      <c r="J183" s="246"/>
      <c r="K183" s="247"/>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9" t="s">
        <v>2633</v>
      </c>
      <c r="L185" s="249"/>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8"/>
    </row>
    <row r="189" spans="1:28" ht="15" customHeight="1" x14ac:dyDescent="0.25">
      <c r="A189" s="225" t="s">
        <v>19</v>
      </c>
      <c r="B189" s="226"/>
      <c r="C189" s="226"/>
      <c r="D189" s="226"/>
      <c r="E189" s="226"/>
      <c r="F189" s="226"/>
      <c r="G189" s="226"/>
      <c r="H189" s="226"/>
      <c r="I189" s="226"/>
      <c r="J189" s="226"/>
      <c r="K189" s="226"/>
      <c r="L189" s="226"/>
      <c r="M189" s="226"/>
      <c r="N189" s="226"/>
      <c r="O189" s="227"/>
    </row>
    <row r="190" spans="1:28" ht="15.75" thickBot="1" x14ac:dyDescent="0.3">
      <c r="A190" s="228"/>
      <c r="B190" s="229"/>
      <c r="C190" s="229"/>
      <c r="D190" s="229"/>
      <c r="E190" s="229"/>
      <c r="F190" s="229"/>
      <c r="G190" s="229"/>
      <c r="H190" s="229"/>
      <c r="I190" s="229"/>
      <c r="J190" s="229"/>
      <c r="K190" s="229"/>
      <c r="L190" s="229"/>
      <c r="M190" s="229"/>
      <c r="N190" s="229"/>
      <c r="O190" s="230"/>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2" t="s">
        <v>2641</v>
      </c>
      <c r="C192" s="222"/>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4" t="s">
        <v>2663</v>
      </c>
      <c r="C199" s="244"/>
      <c r="D199" s="244"/>
      <c r="E199" s="244"/>
      <c r="F199" s="244"/>
      <c r="G199" s="244"/>
      <c r="H199" s="244"/>
      <c r="I199" s="244"/>
      <c r="J199" s="244"/>
      <c r="K199" s="244"/>
      <c r="L199" s="244"/>
      <c r="M199" s="244"/>
      <c r="N199" s="244"/>
      <c r="O199" s="8"/>
    </row>
    <row r="200" spans="1:18" x14ac:dyDescent="0.25">
      <c r="A200" s="9"/>
      <c r="B200" s="219"/>
      <c r="C200" s="219"/>
      <c r="D200" s="219"/>
      <c r="E200" s="219"/>
      <c r="F200" s="219"/>
      <c r="G200" s="219"/>
      <c r="H200" s="219"/>
      <c r="I200" s="219"/>
      <c r="J200" s="219"/>
      <c r="K200" s="219"/>
      <c r="L200" s="219"/>
      <c r="M200" s="219"/>
      <c r="N200" s="219"/>
      <c r="O200" s="8"/>
    </row>
    <row r="201" spans="1:18" x14ac:dyDescent="0.25">
      <c r="A201" s="9"/>
      <c r="B201" s="220" t="s">
        <v>2653</v>
      </c>
      <c r="C201" s="221"/>
      <c r="D201" s="221"/>
      <c r="E201" s="221"/>
      <c r="F201" s="221"/>
      <c r="G201" s="221"/>
      <c r="H201" s="221"/>
      <c r="I201" s="221"/>
      <c r="J201" s="221"/>
      <c r="K201" s="221"/>
      <c r="L201" s="221"/>
      <c r="M201" s="221"/>
      <c r="N201" s="221"/>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microsoft.com/office/infopath/2007/PartnerControls"/>
    <ds:schemaRef ds:uri="http://purl.org/dc/dcmitype/"/>
    <ds:schemaRef ds:uri="http://purl.org/dc/terms/"/>
    <ds:schemaRef ds:uri="a65d333d-5b59-4810-bc94-b80d9325abbc"/>
    <ds:schemaRef ds:uri="http://schemas.microsoft.com/office/2006/documentManagement/types"/>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Juridico Philips</cp:lastModifiedBy>
  <cp:lastPrinted>2020-12-29T15:39:46Z</cp:lastPrinted>
  <dcterms:created xsi:type="dcterms:W3CDTF">2020-10-14T21:57:42Z</dcterms:created>
  <dcterms:modified xsi:type="dcterms:W3CDTF">2020-12-29T16:37:25Z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