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UT\INVITACION 2021-23-10000734\"/>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<sst xmlns="http://schemas.openxmlformats.org/spreadsheetml/2006/main" count="4679" uniqueCount="2721">
  <si>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</si>
  <si>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</si>
  <si>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</si>
  <si>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</si>
  <si>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</si>
  <si>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</si>
  <si>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</si>
  <si>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</si>
  <si>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</si>
  <si>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</si>
  <si>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</si>
  <si>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</si>
  <si>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</si>
  <si>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</si>
  <si>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</si>
  <si>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</si>
  <si>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</si>
  <si>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</si>
  <si>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</si>
  <si>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</si>
  <si>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</si>
  <si>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</si>
  <si>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</si>
  <si>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</si>
  <si>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</si>
  <si>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</si>
  <si>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</si>
  <si>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</si>
  <si>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</si>
  <si>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</si>
  <si>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</si>
  <si>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</si>
  <si>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</si>
  <si>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</si>
  <si>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</si>
  <si>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</si>
  <si>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</si>
  <si>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</si>
  <si>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</si>
  <si>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</si>
  <si>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</si>
  <si>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</si>
  <si>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</si>
  <si>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</si>
  <si>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</si>
  <si>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</si>
  <si>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</si>
  <si>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</si>
  <si>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</si>
  <si>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</si>
  <si>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</si>
  <si>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</si>
  <si>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</si>
  <si>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</si>
  <si>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</si>
  <si>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</si>
  <si>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</si>
  <si>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</si>
  <si>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</si>
  <si>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</si>
  <si>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</si>
  <si>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</si>
  <si>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</si>
  <si>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</si>
  <si>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</si>
  <si>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</si>
  <si>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</si>
  <si>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</si>
  <si>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</si>
  <si>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</si>
  <si>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</si>
  <si>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</si>
  <si>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</si>
  <si>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</si>
  <si>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</si>
  <si>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</si>
  <si>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</si>
  <si>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</si>
  <si>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</si>
  <si>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</si>
  <si>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</si>
  <si>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</si>
  <si>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</si>
  <si>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</si>
  <si>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</si>
  <si>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</si>
  <si>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</si>
  <si>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</si>
  <si>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</si>
  <si>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</si>
  <si>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</si>
  <si>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</si>
  <si>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</si>
  <si>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</si>
  <si>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</si>
  <si>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</si>
  <si>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</si>
  <si>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</si>
  <si>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</si>
  <si>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</si>
  <si>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</si>
  <si>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</si>
  <si>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</si>
  <si>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</si>
  <si>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</si>
  <si>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</si>
  <si>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</si>
  <si>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</si>
  <si>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</si>
  <si>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</si>
  <si>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</si>
  <si>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</si>
  <si>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</si>
  <si>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</si>
  <si>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</si>
  <si>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</si>
  <si>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</si>
  <si>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</si>
  <si>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</si>
  <si>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</si>
  <si>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</si>
  <si>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</si>
  <si>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</si>
  <si>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</si>
  <si>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</si>
  <si>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</si>
  <si>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</si>
  <si>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</si>
  <si>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</si>
  <si>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</si>
  <si>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</si>
  <si>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</si>
  <si>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</si>
  <si>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</si>
  <si>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</si>
  <si>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</si>
  <si>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</si>
  <si>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</si>
  <si>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</si>
  <si>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</si>
  <si>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</si>
  <si>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</si>
  <si>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</si>
  <si>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</si>
  <si>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</si>
  <si>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</si>
  <si>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</si>
  <si>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</si>
  <si>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</si>
  <si>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</si>
  <si>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</si>
  <si>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</si>
  <si>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</si>
  <si>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</si>
  <si>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</si>
  <si>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</si>
  <si>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</si>
  <si>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</si>
  <si>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</si>
  <si>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</si>
  <si>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</si>
  <si>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</si>
  <si>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</si>
  <si>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</si>
  <si>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</si>
  <si>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</si>
  <si>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</si>
  <si>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</si>
  <si>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</si>
  <si>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</si>
  <si>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</si>
  <si>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</si>
  <si>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</si>
  <si>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</si>
  <si>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</si>
  <si>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</si>
  <si>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</si>
  <si>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</si>
  <si>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</si>
  <si>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</si>
  <si>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</si>
  <si>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</si>
  <si>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</si>
  <si>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</si>
  <si>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</si>
  <si>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</si>
  <si>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</si>
  <si>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</si>
  <si>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</si>
  <si>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</si>
  <si>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</si>
  <si>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</si>
  <si>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</si>
  <si>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</si>
  <si>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</si>
  <si>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</si>
  <si>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</si>
  <si>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</si>
  <si>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</si>
  <si>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</si>
  <si>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</si>
  <si>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</si>
  <si>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</si>
  <si>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</si>
  <si>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</si>
  <si>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</si>
  <si>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</si>
  <si>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</si>
  <si>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</si>
  <si>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</si>
  <si>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</si>
  <si>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</si>
  <si>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</si>
  <si>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</si>
  <si>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</si>
  <si>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</si>
  <si>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</si>
  <si>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</si>
  <si>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</si>
  <si>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</si>
  <si>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</si>
  <si>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</si>
  <si>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</si>
  <si>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</si>
  <si>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</si>
  <si>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</si>
  <si>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</si>
  <si>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</si>
  <si>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</si>
  <si>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</si>
  <si>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</si>
  <si>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</si>
  <si>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</si>
  <si>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</si>
  <si>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</si>
  <si>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</si>
  <si>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</si>
  <si>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</si>
  <si>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</si>
  <si>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</si>
  <si>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</si>
  <si>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</si>
  <si>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</si>
  <si>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</si>
  <si>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</si>
  <si>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</si>
  <si>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</si>
  <si>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</si>
  <si>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</si>
  <si>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</si>
  <si>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</si>
  <si>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</si>
  <si>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</si>
  <si>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</si>
  <si>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</si>
  <si>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</si>
  <si>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</si>
  <si>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</si>
  <si>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</si>
  <si>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</si>
  <si>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</si>
  <si>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</si>
  <si>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</si>
  <si>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</si>
  <si>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</si>
  <si>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</si>
  <si>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</si>
  <si>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</si>
  <si>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</si>
  <si>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</si>
  <si>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</si>
  <si>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</si>
  <si>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</si>
  <si>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</si>
  <si>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</si>
  <si>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</si>
  <si>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</si>
  <si>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</si>
  <si>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</si>
  <si>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</si>
  <si>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</si>
  <si>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</si>
  <si>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</si>
  <si>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</si>
  <si>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</si>
  <si>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</si>
  <si>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</si>
  <si>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</si>
  <si>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</si>
  <si>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</si>
  <si>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</si>
  <si>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</si>
  <si>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</si>
  <si>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</si>
  <si>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</si>
  <si>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</si>
  <si>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</si>
  <si>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</si>
  <si>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</si>
  <si>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</si>
  <si>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</si>
  <si>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</si>
  <si>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</si>
  <si>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</si>
  <si>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</si>
  <si>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</si>
  <si>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</si>
  <si>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</si>
  <si>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</si>
  <si>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</si>
  <si>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</si>
  <si>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</si>
  <si>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</si>
  <si>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</si>
  <si>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</si>
  <si>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</si>
  <si>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</si>
  <si>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</si>
  <si>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</si>
  <si>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</si>
  <si>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</si>
  <si>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</si>
  <si>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</si>
  <si>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</si>
  <si>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</si>
  <si>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</si>
  <si>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</si>
  <si>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</si>
  <si>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</si>
  <si>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</si>
  <si>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</si>
  <si>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</si>
  <si>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</si>
  <si>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</si>
  <si>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</si>
  <si>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</si>
  <si>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</si>
  <si>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</si>
  <si>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</si>
  <si>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</si>
  <si>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</si>
  <si>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</si>
  <si>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</si>
  <si>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</si>
  <si>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</si>
  <si>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</si>
  <si>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</si>
  <si>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</si>
  <si>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</si>
  <si>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</si>
  <si>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</si>
  <si>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</si>
  <si>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</si>
  <si>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</si>
  <si>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</si>
  <si>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</si>
  <si>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</si>
  <si>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</si>
  <si>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</si>
  <si>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</si>
  <si>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</si>
  <si>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</si>
  <si>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</si>
  <si>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</si>
  <si>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</si>
  <si>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</si>
  <si>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</si>
  <si>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</si>
  <si>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</si>
  <si>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</si>
  <si>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</si>
  <si>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</si>
  <si>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</si>
  <si>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</si>
  <si>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</si>
  <si>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</si>
  <si>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</si>
  <si>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</si>
  <si>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</si>
  <si>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</si>
  <si>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</si>
  <si>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</si>
  <si>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</si>
  <si>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</si>
  <si>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</si>
  <si>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</si>
  <si>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</si>
  <si>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</si>
  <si>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</si>
  <si>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</si>
  <si>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</si>
  <si>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</si>
  <si>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</si>
  <si>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</si>
  <si>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</si>
  <si>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</si>
  <si>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</si>
  <si>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</si>
  <si>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</si>
  <si>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</si>
  <si>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</si>
  <si>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</si>
  <si>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</si>
  <si>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</si>
  <si>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</si>
  <si>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</si>
  <si>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</si>
  <si>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</si>
  <si>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</si>
  <si>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</si>
  <si>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</si>
  <si>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</si>
  <si>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</si>
  <si>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</si>
  <si>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</si>
  <si>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</si>
  <si>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</si>
  <si>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</si>
  <si>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</si>
  <si>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</si>
  <si>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</si>
  <si>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</si>
  <si>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</si>
  <si>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</si>
  <si>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</si>
  <si>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</si>
  <si>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</si>
  <si>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</si>
  <si>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</si>
  <si>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</si>
  <si>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</si>
  <si>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</si>
  <si>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</si>
  <si>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</si>
  <si>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</si>
  <si>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</si>
  <si>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</si>
  <si>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</si>
  <si>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</si>
  <si>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</si>
  <si>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</si>
  <si>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</si>
  <si>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</si>
  <si>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</si>
  <si>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</si>
  <si>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</si>
  <si>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</si>
  <si>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</si>
  <si>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</si>
  <si>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</si>
  <si>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</si>
  <si>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</si>
  <si>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</si>
  <si>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</si>
  <si>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</si>
  <si>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</si>
  <si>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</si>
  <si>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</si>
  <si>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</si>
  <si>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</si>
  <si>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</si>
  <si>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</si>
  <si>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</si>
  <si>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</si>
  <si>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</si>
  <si>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</si>
  <si>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</si>
  <si>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</si>
  <si>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</si>
  <si>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</si>
  <si>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</si>
  <si>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</si>
  <si>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</si>
  <si>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</si>
  <si>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</si>
  <si>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</si>
  <si>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</si>
  <si>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</si>
  <si>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</si>
  <si>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</si>
  <si>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</si>
  <si>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</si>
  <si>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</si>
  <si>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</si>
  <si>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</si>
  <si>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</si>
  <si>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</si>
  <si>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</si>
  <si>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</si>
  <si>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</si>
  <si>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</si>
  <si>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</si>
  <si>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</si>
  <si>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</si>
  <si>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</si>
  <si>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</si>
  <si>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</si>
  <si>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</si>
  <si>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</si>
  <si>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</si>
  <si>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</si>
  <si>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</si>
  <si>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</si>
  <si>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</si>
  <si>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</si>
  <si>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</si>
  <si>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</si>
  <si>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</si>
  <si>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</si>
  <si>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</si>
  <si>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</si>
  <si>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</si>
  <si>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</si>
  <si>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</si>
  <si>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</si>
  <si>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</si>
  <si>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</si>
  <si>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</si>
  <si>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</si>
  <si>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</si>
  <si>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</si>
  <si>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</si>
  <si>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</si>
  <si>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</si>
  <si>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</si>
  <si>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</si>
  <si>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</si>
  <si>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</si>
  <si>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</si>
  <si>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</si>
  <si>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</si>
  <si>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</si>
  <si>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</si>
  <si>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</si>
  <si>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</si>
  <si>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</si>
  <si>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</si>
  <si>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</si>
  <si>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</si>
  <si>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</si>
  <si>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</si>
  <si>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</si>
  <si>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</si>
  <si>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</si>
  <si>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</si>
  <si>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</si>
  <si>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</si>
  <si>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</si>
  <si>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</si>
  <si>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</si>
  <si>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</si>
  <si>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</si>
  <si>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</si>
  <si>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</si>
  <si>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</si>
  <si>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</si>
  <si>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</si>
  <si>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</si>
  <si>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</si>
  <si>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</si>
  <si>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</si>
  <si>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</si>
  <si>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</si>
  <si>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</si>
  <si>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</si>
  <si>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</si>
  <si>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</si>
  <si>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</si>
  <si>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</si>
  <si>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</si>
  <si>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</si>
  <si>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</si>
  <si>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</si>
  <si>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</si>
  <si>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</si>
  <si>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</si>
  <si>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</si>
  <si>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</si>
  <si>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</si>
  <si>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</si>
  <si>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</si>
  <si>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</si>
  <si>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</si>
  <si>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</si>
  <si>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</si>
  <si>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</si>
  <si>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</si>
  <si>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</si>
  <si>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</si>
  <si>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</si>
  <si>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</si>
  <si>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</si>
  <si>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</si>
  <si>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</si>
  <si>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</si>
  <si>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</si>
  <si>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</si>
  <si>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</si>
  <si>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</si>
  <si>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</si>
  <si>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</si>
  <si>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</si>
  <si>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</si>
  <si>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</si>
  <si>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</si>
  <si>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</si>
  <si>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</si>
  <si>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</si>
  <si>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</si>
  <si>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</si>
  <si>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</si>
  <si>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</si>
  <si>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</si>
  <si>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</si>
  <si>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</si>
  <si>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</si>
  <si>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</si>
  <si>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</si>
  <si>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</si>
  <si>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</si>
  <si>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</si>
  <si>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</si>
  <si>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</si>
  <si>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</si>
  <si>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</si>
  <si>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</si>
  <si>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</si>
  <si>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</si>
  <si>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</si>
  <si>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</si>
  <si>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</si>
  <si>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</si>
  <si>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</si>
  <si>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</si>
  <si>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</si>
  <si>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</si>
  <si>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</si>
  <si>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</si>
  <si>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</si>
  <si>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</si>
  <si>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</si>
  <si>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</si>
  <si>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</si>
  <si>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</si>
  <si>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</si>
  <si>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</si>
  <si>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</si>
  <si>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</si>
  <si>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</si>
  <si>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</si>
  <si>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</si>
  <si>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</si>
  <si>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</si>
  <si>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</si>
  <si>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</si>
  <si>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</si>
  <si>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</si>
  <si>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</si>
  <si>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</si>
  <si>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</si>
  <si>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</si>
  <si>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</si>
  <si>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</si>
  <si>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</si>
  <si>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</si>
  <si>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</si>
  <si>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</si>
  <si>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</si>
  <si>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</si>
  <si>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</si>
  <si>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</si>
  <si>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</si>
  <si>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</si>
  <si>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</si>
  <si>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</si>
  <si>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</si>
  <si>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</si>
  <si>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</si>
  <si>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</si>
  <si>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</si>
  <si>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</si>
  <si>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</si>
  <si>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</si>
  <si>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</si>
  <si>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</si>
  <si>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</si>
  <si>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</si>
  <si>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</si>
  <si>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</si>
  <si>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</si>
  <si>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</si>
  <si>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</si>
  <si>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</si>
  <si>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</si>
  <si>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</si>
  <si>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</si>
  <si>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</si>
  <si>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</si>
  <si>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</si>
  <si>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</si>
  <si>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</si>
  <si>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</si>
  <si>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</si>
  <si>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</si>
  <si>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</si>
  <si>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</si>
  <si>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</si>
  <si>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</si>
  <si>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</si>
  <si>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</si>
  <si>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</si>
  <si>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</si>
  <si>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</si>
  <si>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</si>
  <si>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</si>
  <si>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</si>
  <si>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</si>
  <si>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</si>
  <si>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</si>
  <si>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</si>
  <si>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</si>
  <si>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</si>
  <si>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</si>
  <si>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</si>
  <si>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</si>
  <si>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</si>
  <si>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</si>
  <si>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</si>
  <si>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</si>
  <si>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</si>
  <si>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</si>
  <si>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</si>
  <si>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</si>
  <si>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</si>
  <si>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</si>
  <si>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</si>
  <si>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</si>
  <si>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</si>
  <si>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</si>
  <si>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</si>
  <si>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</si>
  <si>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</si>
  <si>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</si>
  <si>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</si>
  <si>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</si>
  <si>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</si>
  <si>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</si>
  <si>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</si>
  <si>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</si>
  <si>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</si>
  <si>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</si>
  <si>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</si>
  <si>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</si>
  <si>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</si>
  <si>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</si>
  <si>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</si>
  <si>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</si>
  <si>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</si>
  <si>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</si>
  <si>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</si>
  <si>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</si>
  <si>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</si>
  <si>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</si>
  <si>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</si>
  <si>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</si>
  <si>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</si>
  <si>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</si>
  <si>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</si>
  <si>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</si>
  <si>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</si>
  <si>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</si>
  <si>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</si>
  <si>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</si>
  <si>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</si>
  <si>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</si>
  <si>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</si>
  <si>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</si>
  <si>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</si>
  <si>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</si>
  <si>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</si>
  <si>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</si>
  <si>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</si>
  <si>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</si>
  <si>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</si>
  <si>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</si>
  <si>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</si>
  <si>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</si>
  <si>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</si>
  <si>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</si>
  <si>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</si>
  <si>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</si>
  <si>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</si>
  <si>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</si>
  <si>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</si>
  <si>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</si>
  <si>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</si>
  <si>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</si>
  <si>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</si>
  <si>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</si>
  <si>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</si>
  <si>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</si>
  <si>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</si>
  <si>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</si>
  <si>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</si>
  <si>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</si>
  <si>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</si>
  <si>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</si>
  <si>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</si>
  <si>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</si>
  <si>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</si>
  <si>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</si>
  <si>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</si>
  <si>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</si>
  <si>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</si>
  <si>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</si>
  <si>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</si>
  <si>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</si>
  <si>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</si>
  <si>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</si>
  <si>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</si>
  <si>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</si>
  <si>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</si>
  <si>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</si>
  <si>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</si>
  <si>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</si>
  <si>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</si>
  <si>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</si>
  <si>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</si>
  <si>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</si>
  <si>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</si>
  <si>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</si>
  <si>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</si>
  <si>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</si>
  <si>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</si>
  <si>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</si>
  <si>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</si>
  <si>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</si>
  <si>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</si>
  <si>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</si>
  <si>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</si>
  <si>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</si>
  <si>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</si>
  <si>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</si>
  <si>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</si>
  <si>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</si>
  <si>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</si>
  <si>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</si>
  <si>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</si>
  <si>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</si>
  <si>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</si>
  <si>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</si>
  <si>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</si>
  <si>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</si>
  <si>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</si>
  <si>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</si>
  <si>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</si>
  <si>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</si>
  <si>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</si>
  <si>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</si>
  <si>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</si>
  <si>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</si>
  <si>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</si>
  <si>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</si>
  <si>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</si>
  <si>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</si>
  <si>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</si>
  <si>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</si>
  <si>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</si>
  <si>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</si>
  <si>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</si>
  <si>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</si>
  <si>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</si>
  <si>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</si>
  <si>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</si>
  <si>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</si>
  <si>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</si>
  <si>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</si>
  <si>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</si>
  <si>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</si>
  <si>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</si>
  <si>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</si>
  <si>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</si>
  <si>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</si>
  <si>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</si>
  <si>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</si>
  <si>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</si>
  <si>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</si>
  <si>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</si>
  <si>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</si>
  <si>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</si>
  <si>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</si>
  <si>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</si>
  <si>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</si>
  <si>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</si>
  <si>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</si>
  <si>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</si>
  <si>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</si>
  <si>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</si>
  <si>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</si>
  <si>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</si>
  <si>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</si>
  <si>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</si>
  <si>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</si>
  <si>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</si>
  <si>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</si>
  <si>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</si>
  <si>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</si>
  <si>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</si>
  <si>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</si>
  <si>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</si>
  <si>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</si>
  <si>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</si>
  <si>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</si>
  <si>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</si>
  <si>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</si>
  <si>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</si>
  <si>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</si>
  <si>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</si>
  <si>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</si>
  <si>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</si>
  <si>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</si>
  <si>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</si>
  <si>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</si>
  <si>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</si>
  <si>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</si>
  <si>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</si>
  <si>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</si>
  <si>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</si>
  <si>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</si>
  <si>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</si>
  <si>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</si>
  <si>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</si>
  <si>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</si>
  <si>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</si>
  <si>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</si>
  <si>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</si>
  <si>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</si>
  <si>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</si>
  <si>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</si>
  <si>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</si>
  <si>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</si>
  <si>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</si>
  <si>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</si>
  <si>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</si>
  <si>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</si>
  <si>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</si>
  <si>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</si>
  <si>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</si>
  <si>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</si>
  <si>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</si>
  <si>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</si>
  <si>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</si>
  <si>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</si>
  <si>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</si>
  <si>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</si>
  <si>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</si>
  <si>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</si>
  <si>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</si>
  <si>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</si>
  <si>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</si>
  <si>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</si>
  <si>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</si>
  <si>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</si>
  <si>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</si>
  <si>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</si>
  <si>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</si>
  <si>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</si>
  <si>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</si>
  <si>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</si>
  <si>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</si>
  <si>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</si>
  <si>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</si>
  <si>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</si>
  <si>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</si>
  <si>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</si>
  <si>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</si>
  <si>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</si>
  <si>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</si>
  <si>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</si>
  <si>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</si>
  <si>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</si>
  <si>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</si>
  <si>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</si>
  <si>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</si>
  <si>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</si>
  <si>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</si>
  <si>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</si>
  <si>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</si>
  <si>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</si>
  <si>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</si>
  <si>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</si>
  <si>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</si>
  <si>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</si>
  <si>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</si>
  <si>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</si>
  <si>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</si>
  <si>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</si>
  <si>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</si>
  <si>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</si>
  <si>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</si>
  <si>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</si>
  <si>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</si>
  <si>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</si>
  <si>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</si>
  <si>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</si>
  <si>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</si>
  <si>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</si>
  <si>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</si>
  <si>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</si>
  <si>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</si>
  <si>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</si>
  <si>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</si>
  <si>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</si>
  <si>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</si>
  <si>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</si>
  <si>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</si>
  <si>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</si>
  <si>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</si>
  <si>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</si>
  <si>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</si>
  <si>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</si>
  <si>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</si>
  <si>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</si>
  <si>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</si>
  <si>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</si>
  <si>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</si>
  <si>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</si>
  <si>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</si>
  <si>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</si>
  <si>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</si>
  <si>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</si>
  <si>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</si>
  <si>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</si>
  <si>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</si>
  <si>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</si>
  <si>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</si>
  <si>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</si>
  <si>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</si>
  <si>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</si>
  <si>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</si>
  <si>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</si>
  <si>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</si>
  <si>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</si>
  <si>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</si>
  <si>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</si>
  <si>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</si>
  <si>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</si>
  <si>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</si>
  <si>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</si>
  <si>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</si>
  <si>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</si>
  <si>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</si>
  <si>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</si>
  <si>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</si>
  <si>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</si>
  <si>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</si>
  <si>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</si>
  <si>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</si>
  <si>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</si>
  <si>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</si>
  <si>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</si>
  <si>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</si>
  <si>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</si>
  <si>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</si>
  <si>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</si>
  <si>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</si>
  <si>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</si>
  <si>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</si>
  <si>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</si>
  <si>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</si>
  <si>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</si>
  <si>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</si>
  <si>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</si>
  <si>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</si>
  <si>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</si>
  <si>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</si>
  <si>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</si>
  <si>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</si>
  <si>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</si>
  <si>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</si>
  <si>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</si>
  <si>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</si>
  <si>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</si>
  <si>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</si>
  <si>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</si>
  <si>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</si>
  <si>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</si>
  <si>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</si>
  <si>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</si>
  <si>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</si>
  <si>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</si>
  <si>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</si>
  <si>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</si>
  <si>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</si>
  <si>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</si>
  <si>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</si>
  <si>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</si>
  <si>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</si>
  <si>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</si>
  <si>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</si>
  <si>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</si>
  <si>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</si>
  <si>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</si>
  <si>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</si>
  <si>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</si>
  <si>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</si>
  <si>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</si>
  <si>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</si>
  <si>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</si>
  <si>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</si>
  <si>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</si>
  <si>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</si>
  <si>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</si>
  <si>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</si>
  <si>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</si>
  <si>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</si>
  <si>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</si>
  <si>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</si>
  <si>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</si>
  <si>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</si>
  <si>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</si>
  <si>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</si>
  <si>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</si>
  <si>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</si>
  <si>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</si>
  <si>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</si>
  <si>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</si>
  <si>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</si>
  <si>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</si>
  <si>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</si>
  <si>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</si>
  <si>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</si>
  <si>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</si>
  <si>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</si>
  <si>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</si>
  <si>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</si>
  <si>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</si>
  <si>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</si>
  <si>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</si>
  <si>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</si>
  <si>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</si>
  <si>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</si>
  <si>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</si>
  <si>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</si>
  <si>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</si>
  <si>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</si>
  <si>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</si>
  <si>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</si>
  <si>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</si>
  <si>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</si>
  <si>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</si>
  <si>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</si>
  <si>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</si>
  <si>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</si>
  <si>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</si>
  <si>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</si>
  <si>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</si>
  <si>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</si>
  <si>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</si>
  <si>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</si>
  <si>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</si>
  <si>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</si>
  <si>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</si>
  <si>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</si>
  <si>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</si>
  <si>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</si>
  <si>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</si>
  <si>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</si>
  <si>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</si>
  <si>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</si>
  <si>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</si>
  <si>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</si>
  <si>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</si>
  <si>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</si>
  <si>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</si>
  <si>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</si>
  <si>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</si>
  <si>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</si>
  <si>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</si>
  <si>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</si>
  <si>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</si>
  <si>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</si>
  <si>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</si>
  <si>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</si>
  <si>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</si>
  <si>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</si>
  <si>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</si>
  <si>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</si>
  <si>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</si>
  <si>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</si>
  <si>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</si>
  <si>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</si>
  <si>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</si>
  <si>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</si>
  <si>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</si>
  <si>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</si>
  <si>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</si>
  <si>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</si>
  <si>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</si>
  <si>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</si>
  <si>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</si>
  <si>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</si>
  <si>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</si>
  <si>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</si>
  <si>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</si>
  <si>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</si>
  <si>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</si>
  <si>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</si>
  <si>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</si>
  <si>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</si>
  <si>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</si>
  <si>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</si>
  <si>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</si>
  <si>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</si>
  <si>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</si>
  <si>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</si>
  <si>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</si>
  <si>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</si>
  <si>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</si>
  <si>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</si>
  <si>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</si>
  <si>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</si>
  <si>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</si>
  <si>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</si>
  <si>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</si>
  <si>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</si>
  <si>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</si>
  <si>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</si>
  <si>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</si>
  <si>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</si>
  <si>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</si>
  <si>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</si>
  <si>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</si>
  <si>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</si>
  <si>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</si>
  <si>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</si>
  <si>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</si>
  <si>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</si>
  <si>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</si>
  <si>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</si>
  <si>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</si>
  <si>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</si>
  <si>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</si>
  <si>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</si>
  <si>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</si>
  <si>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</si>
  <si>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</si>
  <si>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</si>
  <si>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</si>
  <si>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</si>
  <si>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</si>
  <si>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</si>
  <si>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</si>
  <si>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</si>
  <si>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</si>
  <si>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</si>
  <si>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</si>
  <si>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</si>
  <si>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</si>
  <si>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</si>
  <si>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</si>
  <si>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</si>
  <si>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</si>
  <si>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</si>
  <si>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</si>
  <si>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</si>
  <si>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</si>
  <si>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</si>
  <si>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</si>
  <si>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</si>
  <si>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</si>
  <si>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</si>
  <si>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</si>
  <si>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</si>
  <si>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</si>
  <si>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</si>
  <si>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</si>
  <si>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</si>
  <si>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</si>
  <si>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</si>
  <si>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</si>
  <si>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</si>
  <si>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</si>
  <si>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</si>
  <si>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</si>
  <si>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</si>
  <si>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</si>
  <si>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</si>
  <si>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</si>
  <si>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</si>
  <si>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</si>
  <si>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</si>
  <si>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</si>
  <si>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</si>
  <si>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</si>
  <si>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</si>
  <si>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</si>
  <si>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</si>
  <si>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</si>
  <si>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</si>
  <si>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</si>
  <si>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</si>
  <si>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</si>
  <si>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</si>
  <si>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</si>
  <si>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</si>
  <si>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</si>
  <si>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</si>
  <si>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</si>
  <si>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</si>
  <si>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</si>
  <si>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</si>
  <si>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</si>
  <si>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</si>
  <si>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</si>
  <si>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</si>
  <si>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</si>
  <si>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</si>
  <si>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</si>
  <si>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</si>
  <si>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</si>
  <si>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</si>
  <si>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</si>
  <si>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</si>
  <si>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</si>
  <si>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</si>
  <si>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</si>
  <si>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</si>
  <si>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</si>
  <si>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</si>
  <si>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</si>
  <si>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</si>
  <si>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</si>
  <si>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</si>
  <si>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</si>
  <si>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</si>
  <si>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</si>
  <si>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</si>
  <si>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</si>
  <si>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</si>
  <si>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</si>
  <si>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</si>
  <si>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</si>
  <si>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</si>
  <si>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</si>
  <si>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</si>
  <si>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</si>
  <si>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</si>
  <si>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</si>
  <si>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</si>
  <si>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</si>
  <si>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</si>
  <si>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</si>
  <si>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</si>
  <si>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</si>
  <si>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</si>
  <si>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</si>
  <si>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</si>
  <si>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</si>
  <si>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</si>
  <si>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</si>
  <si>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</si>
  <si>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</si>
  <si>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</si>
  <si>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</si>
  <si>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</si>
  <si>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</si>
  <si>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</si>
  <si>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</si>
  <si>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</si>
  <si>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</si>
  <si>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</si>
  <si>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</si>
  <si>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</si>
  <si>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</si>
  <si>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</si>
  <si>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</si>
  <si>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</si>
  <si>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</si>
  <si>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</si>
  <si>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</si>
  <si>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</si>
  <si>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</si>
  <si>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</si>
  <si>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</si>
  <si>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</si>
  <si>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</si>
  <si>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</si>
  <si>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</si>
  <si>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</si>
  <si>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</si>
  <si>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</si>
  <si>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</si>
  <si>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</si>
  <si>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</si>
  <si>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</si>
  <si>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</si>
  <si>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</si>
  <si>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</si>
  <si>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</si>
  <si>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</si>
  <si>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</si>
  <si>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</si>
  <si>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</si>
  <si>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</si>
  <si>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</si>
  <si>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</si>
  <si>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</si>
  <si>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</si>
  <si>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</si>
  <si>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</si>
  <si>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</si>
  <si>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</si>
  <si>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</si>
  <si>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</si>
  <si>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</si>
  <si>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</si>
  <si>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</si>
  <si>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</si>
  <si>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</si>
  <si>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</si>
  <si>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</si>
  <si>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</si>
  <si>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</si>
  <si>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</si>
  <si>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</si>
  <si>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</si>
  <si>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</si>
  <si>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</si>
  <si>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</si>
  <si>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</si>
  <si>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</si>
  <si>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</si>
  <si>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</si>
  <si>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</si>
  <si>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</si>
  <si>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</si>
  <si>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</si>
  <si>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</si>
  <si>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</si>
  <si>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</si>
  <si>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</si>
  <si>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</si>
  <si>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</si>
  <si>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</si>
  <si>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</si>
  <si>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</si>
  <si>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</si>
  <si>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</si>
  <si>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</si>
  <si>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</si>
  <si>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</si>
  <si>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</si>
  <si>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</si>
  <si>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</si>
  <si>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</si>
  <si>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</si>
  <si>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</si>
  <si>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</si>
  <si>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</si>
  <si>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</si>
  <si>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</si>
  <si>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</si>
  <si>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</si>
  <si>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</si>
  <si>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</si>
  <si>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</si>
  <si>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</si>
  <si>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</si>
  <si>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</si>
  <si>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</si>
  <si>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</si>
  <si>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</si>
  <si>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</si>
  <si>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</si>
  <si>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</si>
  <si>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</si>
  <si>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</si>
  <si>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</si>
  <si>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</si>
  <si>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</si>
  <si>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</si>
  <si>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</si>
  <si>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</si>
  <si>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</si>
  <si>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</si>
  <si>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</si>
  <si>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</si>
  <si>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</si>
  <si>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</si>
  <si>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</si>
  <si>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</si>
  <si>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</si>
  <si>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</si>
  <si>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</si>
  <si>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</si>
  <si>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</si>
  <si>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</si>
  <si>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</si>
  <si>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</si>
  <si>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</si>
  <si>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</si>
  <si>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</si>
  <si>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</si>
  <si>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</si>
  <si>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</si>
  <si>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</si>
  <si>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</si>
  <si>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</si>
  <si>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</si>
  <si>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</si>
  <si>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</si>
  <si>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</si>
  <si>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</si>
  <si>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</si>
  <si>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</si>
  <si>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</si>
  <si>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</si>
  <si>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</si>
  <si>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</si>
  <si>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</si>
  <si>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</si>
  <si>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</si>
  <si>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</si>
  <si>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</si>
  <si>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</si>
  <si>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</si>
  <si>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</si>
  <si>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</si>
  <si>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</si>
  <si>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</si>
  <si>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</si>
  <si>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</si>
  <si>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</si>
  <si>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</si>
  <si>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</si>
  <si>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</si>
  <si>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</si>
  <si>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</si>
  <si>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</si>
  <si>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</si>
  <si>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</si>
  <si>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</si>
  <si>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</si>
  <si>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</si>
  <si>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</si>
  <si>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</si>
  <si>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</si>
  <si>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</si>
  <si>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</si>
  <si>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</si>
  <si>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</si>
  <si>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</si>
  <si>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</si>
  <si>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</si>
  <si>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</si>
  <si>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</si>
  <si>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</si>
  <si>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</si>
  <si>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</si>
  <si>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</si>
  <si>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</si>
  <si>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</si>
  <si>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</si>
  <si>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</si>
  <si>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</si>
  <si>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</si>
  <si>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</si>
  <si>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</si>
  <si>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</si>
  <si>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</si>
  <si>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</si>
  <si>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</si>
  <si>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</si>
  <si>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</si>
  <si>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</si>
  <si>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</si>
  <si>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</si>
  <si>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</si>
  <si>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</si>
  <si>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</si>
  <si>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</si>
  <si>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</si>
  <si>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</si>
  <si>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</si>
  <si>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</si>
  <si>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</si>
  <si>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</si>
  <si>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</si>
  <si>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</si>
  <si>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</si>
  <si>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</si>
  <si>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</si>
  <si>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</si>
  <si>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</si>
  <si>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</si>
  <si>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</si>
  <si>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</si>
  <si>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</si>
  <si>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</si>
  <si>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</si>
  <si>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</si>
  <si>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</si>
  <si>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</si>
  <si>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</si>
  <si>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</si>
  <si>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</si>
  <si>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</si>
  <si>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</si>
  <si>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</si>
  <si>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</si>
  <si>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</si>
  <si>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</si>
  <si>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</si>
  <si>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</si>
  <si>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</si>
  <si>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</si>
  <si>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</si>
  <si>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</si>
  <si>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</si>
  <si>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</si>
  <si>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</si>
  <si>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</si>
  <si>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</si>
  <si>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</si>
  <si>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</si>
  <si>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</si>
  <si>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</si>
  <si>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</si>
  <si>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</si>
  <si>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</si>
  <si>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</si>
  <si>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</si>
  <si>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</si>
  <si>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</si>
  <si>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</si>
  <si>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</si>
  <si>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</si>
  <si>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</si>
  <si>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</si>
  <si>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</si>
  <si>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</si>
  <si>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</si>
  <si>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</si>
  <si>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</si>
  <si>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</si>
  <si>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</si>
  <si>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</si>
  <si>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</si>
  <si>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</si>
  <si>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</si>
  <si>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</si>
  <si>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</si>
  <si>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</si>
  <si>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</si>
  <si>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</si>
  <si>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</si>
  <si>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</si>
  <si>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</si>
  <si>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</si>
  <si>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</si>
  <si>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</si>
  <si>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</si>
  <si>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</si>
  <si>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</si>
  <si>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</si>
  <si>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</si>
  <si>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</si>
  <si>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</si>
  <si>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</si>
  <si>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</si>
  <si>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</si>
  <si>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</si>
  <si>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</si>
  <si>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</si>
  <si>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</si>
  <si>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</si>
  <si>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</si>
  <si>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</si>
  <si>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</si>
  <si>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</si>
  <si>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</si>
  <si>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</si>
  <si>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</si>
  <si>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</si>
  <si>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</si>
  <si>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</si>
  <si>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</si>
  <si>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</si>
  <si>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</si>
  <si>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</si>
  <si>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</si>
  <si>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</si>
  <si>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</si>
  <si>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</si>
  <si>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</si>
  <si>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</si>
  <si>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</si>
  <si>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</si>
  <si>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</si>
  <si>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</si>
  <si>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</si>
  <si>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</si>
  <si>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</si>
  <si>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</si>
  <si>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</si>
  <si>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</si>
  <si>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</si>
  <si>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</si>
  <si>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</si>
  <si>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</si>
  <si>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</si>
  <si>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</si>
  <si>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</si>
  <si>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</si>
  <si>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</si>
  <si>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</si>
  <si>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</si>
  <si>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</si>
  <si>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</si>
  <si>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</si>
  <si>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</si>
  <si>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</si>
  <si>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</si>
  <si>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</si>
  <si>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</si>
  <si>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</si>
  <si>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</si>
  <si>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</si>
  <si>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</si>
  <si>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</si>
  <si>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</si>
  <si>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</si>
  <si>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</si>
  <si>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</si>
  <si>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</si>
  <si>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</si>
  <si>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</si>
  <si>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</si>
  <si>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</si>
  <si>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</si>
  <si>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</si>
  <si>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</si>
  <si>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</si>
  <si>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</si>
  <si>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</si>
  <si>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</si>
  <si>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</si>
  <si>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</si>
  <si>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</si>
  <si>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</si>
  <si>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</si>
  <si>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</si>
  <si>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</si>
  <si>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</si>
  <si>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</si>
  <si>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</si>
  <si>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</si>
  <si>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</si>
  <si>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</si>
  <si>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</si>
  <si>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</si>
  <si>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</si>
  <si>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</si>
  <si>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</si>
  <si>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</si>
  <si>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</si>
  <si>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</si>
  <si>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</si>
  <si>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</si>
  <si>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</si>
  <si>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</si>
  <si>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</si>
  <si>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</si>
  <si>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</si>
  <si>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</si>
  <si>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</si>
  <si>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</si>
  <si>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</si>
  <si>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</si>
  <si>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</si>
  <si>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</si>
  <si>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</si>
  <si>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</si>
  <si>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</si>
  <si>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</si>
  <si>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</si>
  <si>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</si>
  <si>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</si>
  <si>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</si>
  <si>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</si>
  <si>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</si>
  <si>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</si>
  <si>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</si>
  <si>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</si>
  <si>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</si>
  <si>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</si>
  <si>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</si>
  <si>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</si>
  <si>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</si>
  <si>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</si>
  <si>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</si>
  <si>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</si>
  <si>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</si>
  <si>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</si>
  <si>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</si>
  <si>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</si>
  <si>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</si>
  <si>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</si>
  <si>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</si>
  <si>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</si>
  <si>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</si>
  <si>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</si>
  <si>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</si>
  <si>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</si>
  <si>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</si>
  <si>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</si>
  <si>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</si>
  <si>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</si>
  <si>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</si>
  <si>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</si>
  <si>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</si>
  <si>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</si>
  <si>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</si>
  <si>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</si>
  <si>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</si>
  <si>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</si>
  <si>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</si>
  <si>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</si>
  <si>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</si>
  <si>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</si>
  <si>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</si>
  <si>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</si>
  <si>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</si>
  <si>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</si>
  <si>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</si>
  <si>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</si>
  <si>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</si>
  <si>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</si>
  <si>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</si>
  <si>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</si>
  <si>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</si>
  <si>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</si>
  <si>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</si>
  <si>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</si>
  <si>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</si>
  <si>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</si>
  <si>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</si>
  <si>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</si>
  <si>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</si>
  <si>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</si>
  <si>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</si>
  <si>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</si>
  <si>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</si>
  <si>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</si>
  <si>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</si>
  <si>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</si>
  <si>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</si>
  <si>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</si>
  <si>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</si>
  <si>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</si>
  <si>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</si>
  <si>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</si>
  <si>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</si>
  <si>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</si>
  <si>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</si>
  <si>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</si>
  <si>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</si>
  <si>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</si>
  <si>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</si>
  <si>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</si>
  <si>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</si>
  <si>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</si>
  <si>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</si>
  <si>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</si>
  <si>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</si>
  <si>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</si>
  <si>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</si>
  <si>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</si>
  <si>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</si>
  <si>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</si>
  <si>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</si>
  <si>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</si>
  <si>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</si>
  <si>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</si>
  <si>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</si>
  <si>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</si>
  <si>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</si>
  <si>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</si>
  <si>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</si>
  <si>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</si>
  <si>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</si>
  <si>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</si>
  <si>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</si>
  <si>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</si>
  <si>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</si>
  <si>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</si>
  <si>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</si>
  <si>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</si>
  <si>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</si>
  <si>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</si>
  <si>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</si>
  <si>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</si>
  <si>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</si>
  <si>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</si>
  <si>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</si>
  <si>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</si>
  <si>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</si>
  <si>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</si>
  <si>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</si>
  <si>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</si>
  <si>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</si>
  <si>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</si>
  <si>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</si>
  <si>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</si>
  <si>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</si>
  <si>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</si>
  <si>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</si>
  <si>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</si>
  <si>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</si>
  <si>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</si>
  <si>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</si>
  <si>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</si>
  <si>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</si>
  <si>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</si>
  <si>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</si>
  <si>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</si>
  <si>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</si>
  <si>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</si>
  <si>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</si>
  <si>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</si>
  <si>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</si>
  <si>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</si>
  <si>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</si>
  <si>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</si>
  <si>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</si>
  <si>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</si>
  <si>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</si>
  <si>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</si>
  <si>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</si>
  <si>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</si>
  <si>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</si>
  <si>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</si>
  <si>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</si>
  <si>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</si>
  <si>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</si>
  <si>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</si>
  <si>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</si>
  <si>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</si>
  <si>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</si>
  <si>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</si>
  <si>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</si>
  <si>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</si>
  <si>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</si>
  <si>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</si>
  <si>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</si>
  <si>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</si>
  <si>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</si>
  <si>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</si>
  <si>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</si>
  <si>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</si>
  <si>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</si>
  <si>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</si>
  <si>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</si>
  <si>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</si>
  <si>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</si>
  <si>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</si>
  <si>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</si>
  <si>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</si>
  <si>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</si>
  <si>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</si>
  <si>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</si>
  <si>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</si>
  <si>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</si>
  <si>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</si>
  <si>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</si>
  <si>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</si>
  <si>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</si>
  <si>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</si>
  <si>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</si>
  <si>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</si>
  <si>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</si>
  <si>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</si>
  <si>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</si>
  <si>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</si>
  <si>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</si>
  <si>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</si>
  <si>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</si>
  <si>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</si>
  <si>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</si>
  <si>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</si>
  <si>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</si>
  <si>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</si>
  <si>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</si>
  <si>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</si>
  <si>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</si>
  <si>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</si>
  <si>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</si>
  <si>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</si>
  <si>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</si>
  <si>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</si>
  <si>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</si>
  <si>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</si>
  <si>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</si>
  <si>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</si>
  <si>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</si>
  <si>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</si>
  <si>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</si>
  <si>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</si>
  <si>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</si>
  <si>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</si>
  <si>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</si>
  <si>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</si>
  <si>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</si>
  <si>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</si>
  <si>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</si>
  <si>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</si>
  <si>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</si>
  <si>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</si>
  <si>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</si>
  <si>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</si>
  <si>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</si>
  <si>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</si>
  <si>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</si>
  <si>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</si>
  <si>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</si>
  <si>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</si>
  <si>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</si>
  <si>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</si>
  <si>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</si>
  <si>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</si>
  <si>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</si>
  <si>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</si>
  <si>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</si>
  <si>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</si>
  <si>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</si>
  <si>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</si>
  <si>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</si>
  <si>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</si>
  <si>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</si>
  <si>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</si>
  <si>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</si>
  <si>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</si>
  <si>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</si>
  <si>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</si>
  <si>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</si>
  <si>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</si>
  <si>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</si>
  <si>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</si>
  <si>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</si>
  <si>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</si>
  <si>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</si>
  <si>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</si>
  <si>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</si>
  <si>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</si>
  <si>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</si>
  <si>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</si>
  <si>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</si>
  <si>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</si>
  <si>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</si>
  <si>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</si>
  <si>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</si>
  <si>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</si>
  <si>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</si>
  <si>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</si>
  <si>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</si>
  <si>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</si>
  <si>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</si>
  <si>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</si>
  <si>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</si>
  <si>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</si>
  <si>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</si>
  <si>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</si>
  <si>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</si>
  <si>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</si>
  <si>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</si>
  <si>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</si>
  <si>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</si>
  <si>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</si>
  <si>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</si>
  <si>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</si>
  <si>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</si>
  <si>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</si>
  <si>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</si>
  <si>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</si>
  <si>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</si>
  <si>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</si>
  <si>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</si>
  <si>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</si>
  <si>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</si>
  <si>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</si>
  <si>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</si>
  <si>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</si>
  <si>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</si>
  <si>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</si>
  <si>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</si>
  <si>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</si>
  <si>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</si>
  <si>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</si>
  <si>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</si>
  <si>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</si>
  <si>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</si>
  <si>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</si>
  <si>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</si>
  <si>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</si>
  <si>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</si>
  <si>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</si>
  <si>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</si>
  <si>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</si>
  <si>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</si>
  <si>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</si>
  <si>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</si>
  <si>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</si>
  <si>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</si>
  <si>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</si>
  <si>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</si>
  <si>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</si>
  <si>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</si>
  <si>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</si>
  <si>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</si>
  <si>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</si>
  <si>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</si>
  <si>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</si>
  <si>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</si>
  <si>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</si>
  <si>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</si>
  <si>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</si>
  <si>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</si>
  <si>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</si>
  <si>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</si>
  <si>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</si>
  <si>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</si>
  <si>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</si>
  <si>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</si>
  <si>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</si>
  <si>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</si>
  <si>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</si>
  <si>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</si>
  <si>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</si>
  <si>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</si>
  <si>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</si>
  <si>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</si>
  <si>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</si>
  <si>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</si>
  <si>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</si>
  <si>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</si>
  <si>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</si>
  <si>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</si>
  <si>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</si>
  <si>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</si>
  <si>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</si>
  <si>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</si>
  <si>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</si>
  <si>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</si>
  <si>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</si>
  <si>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</si>
  <si>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</si>
  <si>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</si>
  <si>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</si>
  <si>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</si>
  <si>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</si>
  <si>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</si>
  <si>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</si>
  <si>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</si>
  <si>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</si>
  <si>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</si>
  <si>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</si>
  <si>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</si>
  <si>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</si>
  <si>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</si>
  <si>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</si>
  <si>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</si>
  <si>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</si>
  <si>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</si>
  <si>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</si>
  <si>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</si>
  <si>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</si>
  <si>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</si>
  <si>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</si>
  <si>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</si>
  <si>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</si>
  <si>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</si>
  <si>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</si>
  <si>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</si>
  <si>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</si>
  <si>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</si>
  <si>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</si>
  <si>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</si>
  <si>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</si>
  <si>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</si>
  <si>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</si>
  <si>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</si>
  <si>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</si>
  <si>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</si>
  <si>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</si>
  <si>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</si>
  <si>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</si>
  <si>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</si>
  <si>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</si>
  <si>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</si>
  <si>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</si>
  <si>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</si>
  <si>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</si>
  <si>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</si>
  <si>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</si>
  <si>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</si>
  <si>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</si>
  <si>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</si>
  <si>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</si>
  <si>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</si>
  <si>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</si>
  <si>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</si>
  <si>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</si>
  <si>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</si>
  <si>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</si>
  <si>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</si>
  <si>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</si>
  <si>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</si>
  <si>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</si>
  <si>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</si>
  <si>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</si>
  <si>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</si>
  <si>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</si>
  <si>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</si>
  <si>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</si>
  <si>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</si>
  <si>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</si>
  <si>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</si>
  <si>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</si>
  <si>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</si>
  <si>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</si>
  <si>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</si>
  <si>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</si>
  <si>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</si>
  <si>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</si>
  <si>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</si>
  <si>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</si>
  <si>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</si>
  <si>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</si>
  <si>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</si>
  <si>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</si>
  <si>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</si>
  <si>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</si>
  <si>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</si>
  <si>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</si>
  <si>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</si>
  <si>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</si>
  <si>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</si>
  <si>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</si>
  <si>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</si>
  <si>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</si>
  <si>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</si>
  <si>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</si>
  <si>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</si>
  <si>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</si>
  <si>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</si>
  <si>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</si>
  <si>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</si>
  <si>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</si>
  <si>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</si>
  <si>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</si>
  <si>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</si>
  <si>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</si>
  <si>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</si>
  <si>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</si>
  <si>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</si>
  <si>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</si>
  <si>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</si>
  <si>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</si>
  <si>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</si>
  <si>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</si>
  <si>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</si>
  <si>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</si>
  <si>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</si>
  <si>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</si>
  <si>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</si>
  <si>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</si>
  <si>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</si>
  <si>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</si>
  <si>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</si>
  <si>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</si>
  <si>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</si>
  <si>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</si>
  <si>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</si>
  <si>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</si>
  <si>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</si>
  <si>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</si>
  <si>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</si>
  <si>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</si>
  <si>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</si>
  <si>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</si>
  <si>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</si>
  <si>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</si>
  <si>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</si>
  <si>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</si>
  <si>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</si>
  <si>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</si>
  <si>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</si>
  <si>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</si>
  <si>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</si>
  <si>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</si>
  <si>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</si>
  <si>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</si>
  <si>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</si>
  <si>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</si>
  <si>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</si>
  <si>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</si>
  <si>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</si>
  <si>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</si>
  <si>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</si>
  <si>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</si>
  <si>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</si>
  <si>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</si>
  <si>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</si>
  <si>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</si>
  <si>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</si>
  <si>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</si>
  <si>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</si>
  <si>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</si>
  <si>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</si>
  <si>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</si>
  <si>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</si>
  <si>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</si>
  <si>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</si>
  <si>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</si>
  <si>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</si>
  <si>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</si>
  <si>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</si>
  <si>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</si>
  <si>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</si>
  <si>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</si>
  <si>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</si>
  <si>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</si>
  <si>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</si>
  <si>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</si>
  <si>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</si>
  <si>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</si>
  <si>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</si>
  <si>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</si>
  <si>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</si>
  <si>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</si>
  <si>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</si>
  <si>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</si>
  <si>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</si>
  <si>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</si>
  <si>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</si>
  <si>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</si>
  <si>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</si>
  <si>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</si>
  <si>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</si>
  <si>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</si>
  <si>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</si>
  <si>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</si>
  <si>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</si>
  <si>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</si>
  <si>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</si>
  <si>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</si>
  <si>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</si>
  <si>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</si>
  <si>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</si>
  <si>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</si>
  <si>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</si>
  <si>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</si>
  <si>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</si>
  <si>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</si>
  <si>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</si>
  <si>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</si>
  <si>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</si>
  <si>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</si>
  <si>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</si>
  <si>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</si>
  <si>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</si>
  <si>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</si>
  <si>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</si>
  <si>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</si>
  <si>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</si>
  <si>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</si>
  <si>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</si>
  <si>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</si>
  <si>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</si>
  <si>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</si>
  <si>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</si>
  <si>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</si>
  <si>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</si>
  <si>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</si>
  <si>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</si>
  <si>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</si>
  <si>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</si>
  <si>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</si>
  <si>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</si>
  <si>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</si>
  <si>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</si>
  <si>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</si>
  <si>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</si>
  <si>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</si>
  <si>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</si>
  <si>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</si>
  <si>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</si>
  <si>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</si>
  <si>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</si>
  <si>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</si>
  <si>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</si>
  <si>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</si>
  <si>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</si>
  <si>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</si>
  <si>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</si>
  <si>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</si>
  <si>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</si>
  <si>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</si>
  <si>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</si>
  <si>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</si>
  <si>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</si>
  <si>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</si>
  <si>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</si>
  <si>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</si>
  <si>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</si>
  <si>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</si>
  <si>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</si>
  <si>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</si>
  <si>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</si>
  <si>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</si>
  <si>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</si>
  <si>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</si>
  <si>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</si>
  <si>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</si>
  <si>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</si>
  <si>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</si>
  <si>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</si>
  <si>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</si>
  <si>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</si>
  <si>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</si>
  <si>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</si>
  <si>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</si>
  <si>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</si>
  <si>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</si>
  <si>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</si>
  <si>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</si>
  <si>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</si>
  <si>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</si>
  <si>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</si>
  <si>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</si>
  <si>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</si>
  <si>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</si>
  <si>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</si>
  <si>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</si>
  <si>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</si>
  <si>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</si>
  <si>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</si>
  <si>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</si>
  <si>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</si>
  <si>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</si>
  <si>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</si>
  <si>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</si>
  <si>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</si>
  <si>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</si>
  <si>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</si>
  <si>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</si>
  <si>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</si>
  <si>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</si>
  <si>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</si>
  <si>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</si>
  <si>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</si>
  <si>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</si>
  <si>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</si>
  <si>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</si>
  <si>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</si>
  <si>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</si>
  <si>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</si>
  <si>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</si>
  <si>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</si>
  <si>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</si>
  <si>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</si>
  <si>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</si>
  <si>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</si>
  <si>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</si>
  <si>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</si>
  <si>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</si>
  <si>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</si>
  <si>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</si>
  <si>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</si>
  <si>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</si>
  <si>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</si>
  <si>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</si>
  <si>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</si>
  <si>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</si>
  <si>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</si>
  <si>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</si>
  <si>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</si>
  <si>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</si>
  <si>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</si>
  <si>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</si>
  <si>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</si>
  <si>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</si>
  <si>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</si>
  <si>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</si>
  <si>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</si>
  <si>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</si>
  <si>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</si>
  <si>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</si>
  <si>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</si>
  <si>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</si>
  <si>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</si>
  <si>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</si>
  <si>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</si>
  <si>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</si>
  <si>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</si>
  <si>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</si>
  <si>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</si>
  <si>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</si>
  <si>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</si>
  <si>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</si>
  <si>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</si>
  <si>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</si>
  <si>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</si>
  <si>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</si>
  <si>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</si>
  <si>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</si>
  <si>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</si>
  <si>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</si>
  <si>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</si>
  <si>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</si>
  <si>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</si>
  <si>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</si>
  <si>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</si>
  <si>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</si>
  <si>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</si>
  <si>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</si>
  <si>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</si>
  <si>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</si>
  <si>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</si>
  <si>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</si>
  <si>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</si>
  <si>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</si>
  <si>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</si>
  <si>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</si>
  <si>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</si>
  <si>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</si>
  <si>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</si>
  <si>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</si>
  <si>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</si>
  <si>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</si>
  <si>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</si>
  <si>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</si>
  <si>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</si>
  <si>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</si>
  <si>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</si>
  <si>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</si>
  <si>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</si>
  <si>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</si>
  <si>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</si>
  <si>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</si>
  <si>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</si>
  <si>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</si>
  <si>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</si>
  <si>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</si>
  <si>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</si>
  <si>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</si>
  <si>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</si>
  <si>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</si>
  <si>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</si>
  <si>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</si>
  <si>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</si>
  <si>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</si>
  <si>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</si>
  <si>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</si>
  <si>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</si>
  <si>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</si>
  <si>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</si>
  <si>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</si>
  <si>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</si>
  <si>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</si>
  <si>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</si>
  <si>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</si>
  <si>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</si>
  <si>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</si>
  <si>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</si>
  <si>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</si>
  <si>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</si>
  <si>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</si>
  <si>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</si>
  <si>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</si>
  <si>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</si>
  <si>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</si>
  <si>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</si>
  <si>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</si>
  <si>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</si>
  <si>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</si>
  <si>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</si>
  <si>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</si>
  <si>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</si>
  <si>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</si>
  <si>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</si>
  <si>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</si>
  <si>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</si>
  <si>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</si>
  <si>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</si>
  <si>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</si>
  <si>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</si>
  <si>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</si>
  <si>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</si>
  <si>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</si>
  <si>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</si>
  <si>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</si>
  <si>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</si>
  <si>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</si>
  <si>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</si>
  <si>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</si>
  <si>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</si>
  <si>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</si>
  <si>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</si>
  <si>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</si>
  <si>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</si>
  <si>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</si>
  <si>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</si>
  <si>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</si>
  <si>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</si>
  <si>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</si>
  <si>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</si>
  <si>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</si>
  <si>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</si>
  <si>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</si>
  <si>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</si>
  <si>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</si>
  <si>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</si>
  <si>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</si>
  <si>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</si>
  <si>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</si>
  <si>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</si>
  <si>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</si>
  <si>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</si>
  <si>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</si>
  <si>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</si>
  <si>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</si>
  <si>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</si>
  <si>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</si>
  <si>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</si>
  <si>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</si>
  <si>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</si>
  <si>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</si>
  <si>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</si>
  <si>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</si>
  <si>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</si>
  <si>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</si>
  <si>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</si>
  <si>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</si>
  <si>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</si>
  <si>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</si>
  <si>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</si>
  <si>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</si>
  <si>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</si>
  <si>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</si>
  <si>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</si>
  <si>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</si>
  <si>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</si>
  <si>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</si>
  <si>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</si>
  <si>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</si>
  <si>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</si>
  <si>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</si>
  <si>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</si>
  <si>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</si>
  <si>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</si>
  <si>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</si>
  <si>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</si>
  <si>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</si>
  <si>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</si>
  <si>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</si>
  <si>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</si>
  <si>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</si>
  <si>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</si>
  <si>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</si>
  <si>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</si>
  <si>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</si>
  <si>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</si>
  <si>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</si>
  <si>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</si>
  <si>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</si>
  <si>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</si>
  <si>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</si>
  <si>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</si>
  <si>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</si>
  <si>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</si>
  <si>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PRESTAR LOS SERVICIOS DE EDUCACION INICIAL EN EL MARCO DE LA ATENCION INTEGRAL EN DESARROLLO DE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</si>
  <si>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</si>
  <si>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</si>
  <si>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</si>
  <si>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</si>
  <si>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</si>
  <si>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</si>
  <si>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</si>
  <si>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</si>
  <si>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</si>
  <si>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</si>
  <si>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</si>
  <si>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</si>
  <si>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</si>
  <si>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</si>
  <si>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</si>
  <si>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</si>
  <si>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</si>
  <si>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</si>
  <si>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</si>
  <si>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</si>
  <si>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</si>
  <si>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</si>
  <si>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</si>
  <si>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</si>
  <si>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</si>
  <si>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</si>
  <si>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</si>
  <si>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</si>
  <si>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</si>
  <si>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</si>
  <si>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</si>
  <si>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</si>
  <si>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$2.217.876.694</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</si>
  <si>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</si>
  <si>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$ 2.346.185.716</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</si>
  <si>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</si>
  <si>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$ 1.410.481.280</t>
  </si>
  <si>
    <t>2021-23-10000734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</si>
</sst>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H1" zoomScale="80" zoomScaleNormal="80" zoomScaleSheetLayoutView="40" zoomScalePageLayoutView="40" workbookViewId="0">
      <selection activeCell="I56" sqref="I5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44194.707953124998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8" t="str">
        <f>HYPERLINK("#Integrante_1!A109","CAPACIDAD RESIDUAL")</f>
        <v>CAPACIDAD RESIDUAL</v>
      </c>
      <c r="F8" s="209"/>
      <c r="G8" s="210"/>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8" t="str">
        <f>HYPERLINK("#Integrante_1!A162","TALENTO HUMANO")</f>
        <v>TALENTO HUMANO</v>
      </c>
      <c r="F9" s="209"/>
      <c r="G9" s="210"/>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8" t="str">
        <f>HYPERLINK("#Integrante_1!F162","INFRAESTRUCTURA")</f>
        <v>INFRAESTRUCTURA</v>
      </c>
      <c r="F10" s="209"/>
      <c r="G10" s="210"/>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2720</v>
      </c>
      <c r="D15" s="35"/>
      <c r="E15" s="35"/>
      <c r="F15" s="5"/>
      <c r="G15" s="32" t="s">
        <v>1168</v>
      </c>
      <c r="H15" s="105" t="s">
        <v>220</v>
      </c>
      <c r="I15" s="32" t="s">
        <v>2629</v>
      </c>
      <c r="J15" s="110" t="s">
        <v>2637</v>
      </c>
      <c r="L15" s="201" t="s">
        <v>8</v>
      </c>
      <c r="M15" s="201"/>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11"/>
      <c r="I20" s="148" t="s">
        <v>220</v>
      </c>
      <c r="J20" s="149" t="s">
        <v>487</v>
      </c>
      <c r="K20" s="150">
        <v>4948252096</v>
      </c>
      <c r="L20" s="151">
        <v>44197</v>
      </c>
      <c r="M20" s="151">
        <v>44561</v>
      </c>
      <c r="N20" s="134">
        <f>+(M20-L20)/30</f>
        <v>12.133333333333333</v>
      </c>
      <c r="O20" s="137"/>
      <c r="U20" s="133"/>
      <c r="V20" s="107">
        <f ca="1">NOW()</f>
        <v>44194.707953124998</v>
      </c>
      <c r="W20" s="107">
        <f ca="1">NOW()</f>
        <v>44194.707953124998</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FUNDACIÓN BETEL CASA DE DIOS</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2688</v>
      </c>
      <c r="C48" s="114" t="s">
        <v>31</v>
      </c>
      <c r="D48" s="122" t="s">
        <v>2689</v>
      </c>
      <c r="E48" s="144">
        <v>42027</v>
      </c>
      <c r="F48" s="144">
        <v>42369</v>
      </c>
      <c r="G48" s="171">
        <f>IF(AND(E48&lt;&gt;"",F48&lt;&gt;""),((F48-E48)/30),"")</f>
        <v>11.4</v>
      </c>
      <c r="H48" s="123" t="s">
        <v>2687</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2688</v>
      </c>
      <c r="C49" s="114" t="s">
        <v>31</v>
      </c>
      <c r="D49" s="122" t="s">
        <v>2711</v>
      </c>
      <c r="E49" s="144">
        <v>41673</v>
      </c>
      <c r="F49" s="144">
        <v>42034</v>
      </c>
      <c r="G49" s="171">
        <f t="shared" ref="G49:G107" si="2">IF(AND(E49&lt;&gt;"",F49&lt;&gt;""),((F49-E49)/30),"")</f>
        <v>12.033333333333333</v>
      </c>
      <c r="H49" s="123" t="s">
        <v>2714</v>
      </c>
      <c r="I49" s="122" t="s">
        <v>220</v>
      </c>
      <c r="J49" s="122" t="s">
        <v>490</v>
      </c>
      <c r="K49" s="124" t="s">
        <v>2715</v>
      </c>
      <c r="L49" s="117" t="s">
        <v>26</v>
      </c>
      <c r="M49" s="118">
        <v>1</v>
      </c>
      <c r="N49" s="117" t="s">
        <v>27</v>
      </c>
      <c r="O49" s="117" t="s">
        <v>26</v>
      </c>
      <c r="P49" s="80"/>
    </row>
    <row r="50" spans="1:16" s="6" customFormat="1" ht="24.75" customHeight="1" x14ac:dyDescent="0.25">
      <c r="A50" s="142">
        <v>3</v>
      </c>
      <c r="B50" s="123" t="s">
        <v>2688</v>
      </c>
      <c r="C50" s="114" t="s">
        <v>31</v>
      </c>
      <c r="D50" s="122" t="s">
        <v>2711</v>
      </c>
      <c r="E50" s="144">
        <v>41673</v>
      </c>
      <c r="F50" s="144">
        <v>42034</v>
      </c>
      <c r="G50" s="171">
        <f t="shared" si="2"/>
        <v>12.033333333333333</v>
      </c>
      <c r="H50" s="123" t="s">
        <v>2714</v>
      </c>
      <c r="I50" s="122" t="s">
        <v>220</v>
      </c>
      <c r="J50" s="122" t="s">
        <v>494</v>
      </c>
      <c r="K50" s="124" t="s">
        <v>2715</v>
      </c>
      <c r="L50" s="117" t="s">
        <v>26</v>
      </c>
      <c r="M50" s="118">
        <v>1</v>
      </c>
      <c r="N50" s="117" t="s">
        <v>27</v>
      </c>
      <c r="O50" s="117" t="s">
        <v>26</v>
      </c>
      <c r="P50" s="80"/>
    </row>
    <row r="51" spans="1:16" s="6" customFormat="1" ht="24.75" customHeight="1" outlineLevel="1" x14ac:dyDescent="0.25">
      <c r="A51" s="142">
        <v>4</v>
      </c>
      <c r="B51" s="123" t="s">
        <v>2688</v>
      </c>
      <c r="C51" s="114" t="s">
        <v>31</v>
      </c>
      <c r="D51" s="122" t="s">
        <v>2711</v>
      </c>
      <c r="E51" s="144">
        <v>41673</v>
      </c>
      <c r="F51" s="144">
        <v>42034</v>
      </c>
      <c r="G51" s="171">
        <f t="shared" si="2"/>
        <v>12.033333333333333</v>
      </c>
      <c r="H51" s="123" t="s">
        <v>2714</v>
      </c>
      <c r="I51" s="122" t="s">
        <v>220</v>
      </c>
      <c r="J51" s="122" t="s">
        <v>495</v>
      </c>
      <c r="K51" s="124" t="s">
        <v>2715</v>
      </c>
      <c r="L51" s="117" t="s">
        <v>26</v>
      </c>
      <c r="M51" s="118">
        <v>1</v>
      </c>
      <c r="N51" s="117" t="s">
        <v>27</v>
      </c>
      <c r="O51" s="117" t="s">
        <v>26</v>
      </c>
      <c r="P51" s="80"/>
    </row>
    <row r="52" spans="1:16" s="7" customFormat="1" ht="24.75" customHeight="1" outlineLevel="1" x14ac:dyDescent="0.25">
      <c r="A52" s="143">
        <v>5</v>
      </c>
      <c r="B52" s="123" t="s">
        <v>2688</v>
      </c>
      <c r="C52" s="114" t="s">
        <v>31</v>
      </c>
      <c r="D52" s="122" t="s">
        <v>2712</v>
      </c>
      <c r="E52" s="144">
        <v>42037</v>
      </c>
      <c r="F52" s="144">
        <v>42369</v>
      </c>
      <c r="G52" s="171">
        <f t="shared" si="2"/>
        <v>11.066666666666666</v>
      </c>
      <c r="H52" s="120" t="s">
        <v>2716</v>
      </c>
      <c r="I52" s="122" t="s">
        <v>220</v>
      </c>
      <c r="J52" s="122" t="s">
        <v>490</v>
      </c>
      <c r="K52" s="124" t="s">
        <v>2717</v>
      </c>
      <c r="L52" s="117" t="s">
        <v>26</v>
      </c>
      <c r="M52" s="118">
        <v>1</v>
      </c>
      <c r="N52" s="117" t="s">
        <v>27</v>
      </c>
      <c r="O52" s="117" t="s">
        <v>26</v>
      </c>
      <c r="P52" s="81"/>
    </row>
    <row r="53" spans="1:16" s="7" customFormat="1" ht="24.75" customHeight="1" outlineLevel="1" x14ac:dyDescent="0.25">
      <c r="A53" s="143">
        <v>6</v>
      </c>
      <c r="B53" s="123" t="s">
        <v>2688</v>
      </c>
      <c r="C53" s="114" t="s">
        <v>31</v>
      </c>
      <c r="D53" s="122" t="s">
        <v>2713</v>
      </c>
      <c r="E53" s="144">
        <v>40932</v>
      </c>
      <c r="F53" s="144">
        <v>41274</v>
      </c>
      <c r="G53" s="171">
        <f t="shared" si="2"/>
        <v>11.4</v>
      </c>
      <c r="H53" s="123" t="s">
        <v>2718</v>
      </c>
      <c r="I53" s="122" t="s">
        <v>453</v>
      </c>
      <c r="J53" s="122" t="s">
        <v>963</v>
      </c>
      <c r="K53" s="124" t="s">
        <v>2719</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37" t="s">
        <v>2674</v>
      </c>
      <c r="J179" s="238"/>
      <c r="K179" s="238"/>
      <c r="L179" s="239"/>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148447562.88</v>
      </c>
      <c r="F185" s="94"/>
      <c r="G185" s="95"/>
      <c r="H185" s="90"/>
      <c r="I185" s="92" t="s">
        <v>2632</v>
      </c>
      <c r="J185" s="183">
        <f>M179</f>
        <v>0.02</v>
      </c>
      <c r="K185" s="230" t="s">
        <v>2633</v>
      </c>
      <c r="L185" s="230"/>
      <c r="M185" s="96">
        <f>+J185*K20</f>
        <v>98965041.920000002</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2683</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2684</v>
      </c>
      <c r="J211" s="27" t="s">
        <v>2627</v>
      </c>
      <c r="K211" s="147" t="s">
        <v>2684</v>
      </c>
      <c r="L211" s="21"/>
      <c r="M211" s="21"/>
      <c r="N211" s="21"/>
      <c r="O211" s="8"/>
    </row>
    <row r="212" spans="1:15" x14ac:dyDescent="0.25">
      <c r="A212" s="9"/>
      <c r="B212" s="27" t="s">
        <v>2624</v>
      </c>
      <c r="C212" s="146" t="s">
        <v>2683</v>
      </c>
      <c r="D212" s="21"/>
      <c r="G212" s="27" t="s">
        <v>2626</v>
      </c>
      <c r="H212" s="147" t="s">
        <v>2685</v>
      </c>
      <c r="J212" s="27" t="s">
        <v>2628</v>
      </c>
      <c r="K212" s="146"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 zoomScale="85" zoomScaleNormal="85"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44194.707953124998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8" t="str">
        <f>HYPERLINK("#Integrante_2!A109","CAPACIDAD RESIDUAL")</f>
        <v>CAPACIDAD RESIDUAL</v>
      </c>
      <c r="F8" s="209"/>
      <c r="G8" s="210"/>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8" t="str">
        <f>HYPERLINK("#Integrante_2!A162","TALENTO HUMANO")</f>
        <v>TALENTO HUMANO</v>
      </c>
      <c r="F9" s="209"/>
      <c r="G9" s="210"/>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8" t="str">
        <f>HYPERLINK("#Integrante_2!F162","INFRAESTRUCTURA")</f>
        <v>INFRAESTRUCTURA</v>
      </c>
      <c r="F10" s="209"/>
      <c r="G10" s="210"/>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2720</v>
      </c>
      <c r="D15" s="35"/>
      <c r="E15" s="35"/>
      <c r="F15" s="5"/>
      <c r="G15" s="32" t="s">
        <v>1168</v>
      </c>
      <c r="H15" s="105" t="s">
        <v>64</v>
      </c>
      <c r="I15" s="32" t="s">
        <v>2629</v>
      </c>
      <c r="J15" s="110" t="s">
        <v>2637</v>
      </c>
      <c r="L15" s="201" t="s">
        <v>8</v>
      </c>
      <c r="M15" s="201"/>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11"/>
      <c r="I20" s="148" t="s">
        <v>220</v>
      </c>
      <c r="J20" s="149" t="s">
        <v>487</v>
      </c>
      <c r="K20" s="150">
        <v>4948252096</v>
      </c>
      <c r="L20" s="151">
        <v>44197</v>
      </c>
      <c r="M20" s="151">
        <v>44561</v>
      </c>
      <c r="N20" s="134">
        <f>+(M20-L20)/30</f>
        <v>12.133333333333333</v>
      </c>
      <c r="O20" s="137"/>
      <c r="U20" s="133"/>
      <c r="V20" s="107">
        <f ca="1">NOW()</f>
        <v>44194.707953124998</v>
      </c>
      <c r="W20" s="107">
        <f ca="1">NOW()</f>
        <v>44194.707953124998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str">
        <f>VLOOKUP(B20,EAS!A2:B1439,2,0)</f>
        <v>COOPERATIVA DE PROFESIONALES AL SERVICIO DE LA NIÑEZ Y LA FAMILIA COOPROSENIFA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2694</v>
      </c>
      <c r="C48" s="125" t="s">
        <v>31</v>
      </c>
      <c r="D48" s="122" t="s">
        <v>2708</v>
      </c>
      <c r="E48" s="144">
        <v>41396</v>
      </c>
      <c r="F48" s="144">
        <v>41640</v>
      </c>
      <c r="G48" s="171">
        <f>IF(AND(E48&lt;&gt;"",F48&lt;&gt;""),((F48-E48)/30),"")</f>
        <v>8.1333333333333329</v>
      </c>
      <c r="H48" s="123" t="s">
        <v>2710</v>
      </c>
      <c r="I48" s="122" t="s">
        <v>220</v>
      </c>
      <c r="J48" s="122" t="s">
        <v>487</v>
      </c>
      <c r="K48" s="124">
        <v>1475027588</v>
      </c>
      <c r="L48" s="125" t="s">
        <v>1148</v>
      </c>
      <c r="M48" s="180">
        <v>1</v>
      </c>
      <c r="N48" s="125" t="s">
        <v>27</v>
      </c>
      <c r="O48" s="125" t="s">
        <v>1148</v>
      </c>
      <c r="P48" s="80"/>
    </row>
    <row r="49" spans="1:16" s="6" customFormat="1" ht="24.75" customHeight="1" x14ac:dyDescent="0.25">
      <c r="A49" s="142">
        <v>2</v>
      </c>
      <c r="B49" s="123" t="s">
        <v>2688</v>
      </c>
      <c r="C49" s="125" t="s">
        <v>31</v>
      </c>
      <c r="D49" s="122" t="s">
        <v>2690</v>
      </c>
      <c r="E49" s="144">
        <v>41256</v>
      </c>
      <c r="F49" s="144">
        <v>42004</v>
      </c>
      <c r="G49" s="171">
        <f t="shared" ref="G49:G107" si="1">IF(AND(E49&lt;&gt;"",F49&lt;&gt;""),((F49-E49)/30),"")</f>
        <v>24.933333333333334</v>
      </c>
      <c r="H49" s="123" t="s">
        <v>2692</v>
      </c>
      <c r="I49" s="122" t="s">
        <v>220</v>
      </c>
      <c r="J49" s="122" t="s">
        <v>491</v>
      </c>
      <c r="K49" s="124">
        <v>2496028104</v>
      </c>
      <c r="L49" s="125" t="s">
        <v>1148</v>
      </c>
      <c r="M49" s="180">
        <v>1</v>
      </c>
      <c r="N49" s="125" t="s">
        <v>27</v>
      </c>
      <c r="O49" s="125" t="s">
        <v>1148</v>
      </c>
      <c r="P49" s="80"/>
    </row>
    <row r="50" spans="1:16" s="6" customFormat="1" ht="24.75" customHeight="1" x14ac:dyDescent="0.25">
      <c r="A50" s="142">
        <v>3</v>
      </c>
      <c r="B50" s="123" t="s">
        <v>2688</v>
      </c>
      <c r="C50" s="125" t="s">
        <v>31</v>
      </c>
      <c r="D50" s="122" t="s">
        <v>2690</v>
      </c>
      <c r="E50" s="144">
        <v>41256</v>
      </c>
      <c r="F50" s="144">
        <v>42004</v>
      </c>
      <c r="G50" s="171">
        <f t="shared" si="1"/>
        <v>24.933333333333334</v>
      </c>
      <c r="H50" s="123" t="s">
        <v>2692</v>
      </c>
      <c r="I50" s="122" t="s">
        <v>220</v>
      </c>
      <c r="J50" s="122" t="s">
        <v>508</v>
      </c>
      <c r="K50" s="124">
        <v>2496028104</v>
      </c>
      <c r="L50" s="125" t="s">
        <v>1148</v>
      </c>
      <c r="M50" s="180">
        <v>1</v>
      </c>
      <c r="N50" s="125" t="s">
        <v>27</v>
      </c>
      <c r="O50" s="125" t="s">
        <v>1148</v>
      </c>
      <c r="P50" s="80"/>
    </row>
    <row r="51" spans="1:16" s="6" customFormat="1" ht="24.75" customHeight="1" outlineLevel="1" x14ac:dyDescent="0.25">
      <c r="A51" s="142">
        <v>4</v>
      </c>
      <c r="B51" s="123" t="s">
        <v>2688</v>
      </c>
      <c r="C51" s="125" t="s">
        <v>31</v>
      </c>
      <c r="D51" s="122" t="s">
        <v>2691</v>
      </c>
      <c r="E51" s="144">
        <v>41088</v>
      </c>
      <c r="F51" s="144">
        <v>41274</v>
      </c>
      <c r="G51" s="171">
        <f t="shared" si="1"/>
        <v>6.2</v>
      </c>
      <c r="H51" s="123" t="s">
        <v>2693</v>
      </c>
      <c r="I51" s="122" t="s">
        <v>220</v>
      </c>
      <c r="J51" s="122" t="s">
        <v>508</v>
      </c>
      <c r="K51" s="124">
        <v>488695680</v>
      </c>
      <c r="L51" s="125" t="s">
        <v>1148</v>
      </c>
      <c r="M51" s="180">
        <v>1</v>
      </c>
      <c r="N51" s="125" t="s">
        <v>27</v>
      </c>
      <c r="O51" s="125" t="s">
        <v>1148</v>
      </c>
      <c r="P51" s="80"/>
    </row>
    <row r="52" spans="1:16" s="7" customFormat="1" ht="24.75" customHeight="1" outlineLevel="1" x14ac:dyDescent="0.25">
      <c r="A52" s="143">
        <v>5</v>
      </c>
      <c r="B52" s="123" t="s">
        <v>2688</v>
      </c>
      <c r="C52" s="125" t="s">
        <v>31</v>
      </c>
      <c r="D52" s="122" t="s">
        <v>2695</v>
      </c>
      <c r="E52" s="144">
        <v>41263</v>
      </c>
      <c r="F52" s="144">
        <v>42004</v>
      </c>
      <c r="G52" s="171">
        <f t="shared" si="1"/>
        <v>24.7</v>
      </c>
      <c r="H52" s="123" t="s">
        <v>2698</v>
      </c>
      <c r="I52" s="122" t="s">
        <v>220</v>
      </c>
      <c r="J52" s="122" t="s">
        <v>490</v>
      </c>
      <c r="K52" s="124">
        <v>3216903084</v>
      </c>
      <c r="L52" s="125" t="s">
        <v>1148</v>
      </c>
      <c r="M52" s="180">
        <v>1</v>
      </c>
      <c r="N52" s="125" t="s">
        <v>27</v>
      </c>
      <c r="O52" s="125" t="s">
        <v>1148</v>
      </c>
      <c r="P52" s="81"/>
    </row>
    <row r="53" spans="1:16" s="7" customFormat="1" ht="24.75" customHeight="1" outlineLevel="1" x14ac:dyDescent="0.25">
      <c r="A53" s="143">
        <v>6</v>
      </c>
      <c r="B53" s="123" t="s">
        <v>2688</v>
      </c>
      <c r="C53" s="125" t="s">
        <v>31</v>
      </c>
      <c r="D53" s="122" t="s">
        <v>2695</v>
      </c>
      <c r="E53" s="144">
        <v>41263</v>
      </c>
      <c r="F53" s="144">
        <v>42004</v>
      </c>
      <c r="G53" s="171">
        <f t="shared" si="1"/>
        <v>24.7</v>
      </c>
      <c r="H53" s="123" t="s">
        <v>2698</v>
      </c>
      <c r="I53" s="122" t="s">
        <v>220</v>
      </c>
      <c r="J53" s="122" t="s">
        <v>494</v>
      </c>
      <c r="K53" s="124">
        <v>3216903084</v>
      </c>
      <c r="L53" s="125" t="s">
        <v>1148</v>
      </c>
      <c r="M53" s="180">
        <v>1</v>
      </c>
      <c r="N53" s="125" t="s">
        <v>27</v>
      </c>
      <c r="O53" s="125" t="s">
        <v>1148</v>
      </c>
      <c r="P53" s="81"/>
    </row>
    <row r="54" spans="1:16" s="7" customFormat="1" ht="24.75" customHeight="1" outlineLevel="1" x14ac:dyDescent="0.25">
      <c r="A54" s="143">
        <v>7</v>
      </c>
      <c r="B54" s="123" t="s">
        <v>2688</v>
      </c>
      <c r="C54" s="125" t="s">
        <v>31</v>
      </c>
      <c r="D54" s="122" t="s">
        <v>2695</v>
      </c>
      <c r="E54" s="144">
        <v>41263</v>
      </c>
      <c r="F54" s="144">
        <v>42004</v>
      </c>
      <c r="G54" s="171">
        <f t="shared" si="1"/>
        <v>24.7</v>
      </c>
      <c r="H54" s="123" t="s">
        <v>2698</v>
      </c>
      <c r="I54" s="122" t="s">
        <v>220</v>
      </c>
      <c r="J54" s="122" t="s">
        <v>512</v>
      </c>
      <c r="K54" s="124">
        <v>3216903084</v>
      </c>
      <c r="L54" s="125" t="s">
        <v>1148</v>
      </c>
      <c r="M54" s="180">
        <v>1</v>
      </c>
      <c r="N54" s="125" t="s">
        <v>27</v>
      </c>
      <c r="O54" s="125" t="s">
        <v>1148</v>
      </c>
      <c r="P54" s="81"/>
    </row>
    <row r="55" spans="1:16" s="7" customFormat="1" ht="24.75" customHeight="1" outlineLevel="1" x14ac:dyDescent="0.25">
      <c r="A55" s="143">
        <v>8</v>
      </c>
      <c r="B55" s="123" t="s">
        <v>2688</v>
      </c>
      <c r="C55" s="125" t="s">
        <v>31</v>
      </c>
      <c r="D55" s="122" t="s">
        <v>2696</v>
      </c>
      <c r="E55" s="144">
        <v>41550</v>
      </c>
      <c r="F55" s="144">
        <v>41943</v>
      </c>
      <c r="G55" s="171">
        <f t="shared" si="1"/>
        <v>13.1</v>
      </c>
      <c r="H55" s="123" t="s">
        <v>2699</v>
      </c>
      <c r="I55" s="122" t="s">
        <v>220</v>
      </c>
      <c r="J55" s="122" t="s">
        <v>490</v>
      </c>
      <c r="K55" s="124">
        <v>2390129542</v>
      </c>
      <c r="L55" s="125" t="s">
        <v>1148</v>
      </c>
      <c r="M55" s="180">
        <v>1</v>
      </c>
      <c r="N55" s="125" t="s">
        <v>27</v>
      </c>
      <c r="O55" s="125" t="s">
        <v>1148</v>
      </c>
      <c r="P55" s="81"/>
    </row>
    <row r="56" spans="1:16" s="7" customFormat="1" ht="24.75" customHeight="1" outlineLevel="1" x14ac:dyDescent="0.25">
      <c r="A56" s="143">
        <v>9</v>
      </c>
      <c r="B56" s="123" t="s">
        <v>2694</v>
      </c>
      <c r="C56" s="125" t="s">
        <v>31</v>
      </c>
      <c r="D56" s="122" t="s">
        <v>2697</v>
      </c>
      <c r="E56" s="144">
        <v>42060</v>
      </c>
      <c r="F56" s="144">
        <v>42272</v>
      </c>
      <c r="G56" s="171">
        <f t="shared" si="1"/>
        <v>7.0666666666666664</v>
      </c>
      <c r="H56" s="123" t="s">
        <v>2700</v>
      </c>
      <c r="I56" s="122" t="s">
        <v>220</v>
      </c>
      <c r="J56" s="122" t="s">
        <v>490</v>
      </c>
      <c r="K56" s="124">
        <v>2540000000</v>
      </c>
      <c r="L56" s="125" t="s">
        <v>1148</v>
      </c>
      <c r="M56" s="180">
        <v>1</v>
      </c>
      <c r="N56" s="125" t="s">
        <v>27</v>
      </c>
      <c r="O56" s="125" t="s">
        <v>1148</v>
      </c>
      <c r="P56" s="81"/>
    </row>
    <row r="57" spans="1:16" s="7" customFormat="1" ht="24.75" customHeight="1" outlineLevel="1" x14ac:dyDescent="0.25">
      <c r="A57" s="143">
        <v>10</v>
      </c>
      <c r="B57" s="123" t="s">
        <v>2694</v>
      </c>
      <c r="C57" s="125" t="s">
        <v>31</v>
      </c>
      <c r="D57" s="122" t="s">
        <v>2697</v>
      </c>
      <c r="E57" s="144">
        <v>42060</v>
      </c>
      <c r="F57" s="144">
        <v>42272</v>
      </c>
      <c r="G57" s="171">
        <f t="shared" si="1"/>
        <v>7.0666666666666664</v>
      </c>
      <c r="H57" s="123" t="s">
        <v>2700</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2694</v>
      </c>
      <c r="C58" s="125" t="s">
        <v>31</v>
      </c>
      <c r="D58" s="122" t="s">
        <v>2697</v>
      </c>
      <c r="E58" s="144">
        <v>42060</v>
      </c>
      <c r="F58" s="144">
        <v>42272</v>
      </c>
      <c r="G58" s="171">
        <f t="shared" si="1"/>
        <v>7.0666666666666664</v>
      </c>
      <c r="H58" s="123" t="s">
        <v>2700</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2694</v>
      </c>
      <c r="C59" s="125" t="s">
        <v>31</v>
      </c>
      <c r="D59" s="122" t="s">
        <v>2697</v>
      </c>
      <c r="E59" s="144">
        <v>42060</v>
      </c>
      <c r="F59" s="144">
        <v>42272</v>
      </c>
      <c r="G59" s="171">
        <f t="shared" si="1"/>
        <v>7.0666666666666664</v>
      </c>
      <c r="H59" s="123" t="s">
        <v>2700</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2694</v>
      </c>
      <c r="C60" s="125" t="s">
        <v>31</v>
      </c>
      <c r="D60" s="122" t="s">
        <v>2697</v>
      </c>
      <c r="E60" s="144">
        <v>42060</v>
      </c>
      <c r="F60" s="144">
        <v>42272</v>
      </c>
      <c r="G60" s="171">
        <f t="shared" si="1"/>
        <v>7.0666666666666664</v>
      </c>
      <c r="H60" s="123" t="s">
        <v>2700</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2694</v>
      </c>
      <c r="C61" s="125" t="s">
        <v>31</v>
      </c>
      <c r="D61" s="122" t="s">
        <v>2697</v>
      </c>
      <c r="E61" s="144">
        <v>42060</v>
      </c>
      <c r="F61" s="144">
        <v>42272</v>
      </c>
      <c r="G61" s="171">
        <f t="shared" si="1"/>
        <v>7.0666666666666664</v>
      </c>
      <c r="H61" s="123" t="s">
        <v>2700</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2694</v>
      </c>
      <c r="C62" s="125" t="s">
        <v>31</v>
      </c>
      <c r="D62" s="122" t="s">
        <v>2697</v>
      </c>
      <c r="E62" s="144">
        <v>42060</v>
      </c>
      <c r="F62" s="144">
        <v>42272</v>
      </c>
      <c r="G62" s="171">
        <f t="shared" si="1"/>
        <v>7.0666666666666664</v>
      </c>
      <c r="H62" s="123" t="s">
        <v>2700</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2694</v>
      </c>
      <c r="C63" s="125" t="s">
        <v>31</v>
      </c>
      <c r="D63" s="122" t="s">
        <v>2697</v>
      </c>
      <c r="E63" s="144">
        <v>42060</v>
      </c>
      <c r="F63" s="144">
        <v>42272</v>
      </c>
      <c r="G63" s="171">
        <f t="shared" si="1"/>
        <v>7.0666666666666664</v>
      </c>
      <c r="H63" s="123" t="s">
        <v>2700</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2694</v>
      </c>
      <c r="C64" s="125" t="s">
        <v>31</v>
      </c>
      <c r="D64" s="122" t="s">
        <v>2697</v>
      </c>
      <c r="E64" s="144">
        <v>42060</v>
      </c>
      <c r="F64" s="144">
        <v>42272</v>
      </c>
      <c r="G64" s="171">
        <f t="shared" si="1"/>
        <v>7.0666666666666664</v>
      </c>
      <c r="H64" s="123" t="s">
        <v>2700</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2688</v>
      </c>
      <c r="C65" s="125" t="s">
        <v>31</v>
      </c>
      <c r="D65" s="122" t="s">
        <v>2704</v>
      </c>
      <c r="E65" s="144">
        <v>41212</v>
      </c>
      <c r="F65" s="144">
        <v>41274</v>
      </c>
      <c r="G65" s="171">
        <f t="shared" si="1"/>
        <v>2.0666666666666669</v>
      </c>
      <c r="H65" s="123" t="s">
        <v>2706</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2688</v>
      </c>
      <c r="C66" s="125" t="s">
        <v>31</v>
      </c>
      <c r="D66" s="122" t="s">
        <v>2704</v>
      </c>
      <c r="E66" s="144">
        <v>41212</v>
      </c>
      <c r="F66" s="144">
        <v>41274</v>
      </c>
      <c r="G66" s="171">
        <f t="shared" si="1"/>
        <v>2.0666666666666669</v>
      </c>
      <c r="H66" s="123" t="s">
        <v>2706</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2688</v>
      </c>
      <c r="C67" s="125" t="s">
        <v>31</v>
      </c>
      <c r="D67" s="122" t="s">
        <v>2705</v>
      </c>
      <c r="E67" s="144">
        <v>41214</v>
      </c>
      <c r="F67" s="144">
        <v>41274</v>
      </c>
      <c r="G67" s="171">
        <f t="shared" ref="G67:G82" si="2">IF(AND(E67&lt;&gt;"",F67&lt;&gt;""),((F67-E67)/30),"")</f>
        <v>2</v>
      </c>
      <c r="H67" s="123" t="s">
        <v>2706</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2688</v>
      </c>
      <c r="C68" s="125" t="s">
        <v>31</v>
      </c>
      <c r="D68" s="122" t="s">
        <v>2705</v>
      </c>
      <c r="E68" s="144">
        <v>41214</v>
      </c>
      <c r="F68" s="144">
        <v>41274</v>
      </c>
      <c r="G68" s="171">
        <f t="shared" si="2"/>
        <v>2</v>
      </c>
      <c r="H68" s="123" t="s">
        <v>2706</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2688</v>
      </c>
      <c r="C69" s="125" t="s">
        <v>31</v>
      </c>
      <c r="D69" s="122" t="s">
        <v>2707</v>
      </c>
      <c r="E69" s="144">
        <v>41550</v>
      </c>
      <c r="F69" s="144">
        <v>41943</v>
      </c>
      <c r="G69" s="171">
        <f t="shared" si="2"/>
        <v>13.1</v>
      </c>
      <c r="H69" s="123" t="s">
        <v>2709</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2694</v>
      </c>
      <c r="C70" s="125" t="s">
        <v>31</v>
      </c>
      <c r="D70" s="122" t="s">
        <v>2708</v>
      </c>
      <c r="E70" s="144">
        <v>41396</v>
      </c>
      <c r="F70" s="144">
        <v>41640</v>
      </c>
      <c r="G70" s="171">
        <f t="shared" si="2"/>
        <v>8.1333333333333329</v>
      </c>
      <c r="H70" s="123" t="s">
        <v>2710</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2694</v>
      </c>
      <c r="C71" s="125" t="s">
        <v>31</v>
      </c>
      <c r="D71" s="122" t="s">
        <v>2690</v>
      </c>
      <c r="E71" s="144">
        <v>41256</v>
      </c>
      <c r="F71" s="144">
        <v>42004</v>
      </c>
      <c r="G71" s="171">
        <f t="shared" si="2"/>
        <v>24.933333333333334</v>
      </c>
      <c r="H71" s="123" t="s">
        <v>2692</v>
      </c>
      <c r="I71" s="122" t="s">
        <v>220</v>
      </c>
      <c r="J71" s="122" t="s">
        <v>514</v>
      </c>
      <c r="K71" s="124">
        <v>2496028104</v>
      </c>
      <c r="L71" s="125" t="s">
        <v>1148</v>
      </c>
      <c r="M71" s="180">
        <v>1</v>
      </c>
      <c r="N71" s="125" t="s">
        <v>27</v>
      </c>
      <c r="O71" s="125" t="s">
        <v>1148</v>
      </c>
      <c r="P71" s="81"/>
    </row>
    <row r="72" spans="1:16" s="7" customFormat="1" ht="24.75" customHeight="1" outlineLevel="1" x14ac:dyDescent="0.25">
      <c r="A72" s="143">
        <v>25</v>
      </c>
      <c r="B72" s="123" t="s">
        <v>2694</v>
      </c>
      <c r="C72" s="125" t="s">
        <v>31</v>
      </c>
      <c r="D72" s="122" t="s">
        <v>2708</v>
      </c>
      <c r="E72" s="144">
        <v>41396</v>
      </c>
      <c r="F72" s="144">
        <v>41640</v>
      </c>
      <c r="G72" s="171">
        <f t="shared" si="2"/>
        <v>8.1333333333333329</v>
      </c>
      <c r="H72" s="123" t="s">
        <v>2710</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2694</v>
      </c>
      <c r="C73" s="125" t="s">
        <v>31</v>
      </c>
      <c r="D73" s="122" t="s">
        <v>2708</v>
      </c>
      <c r="E73" s="144">
        <v>41396</v>
      </c>
      <c r="F73" s="144">
        <v>41640</v>
      </c>
      <c r="G73" s="171">
        <f t="shared" si="2"/>
        <v>8.1333333333333329</v>
      </c>
      <c r="H73" s="123" t="s">
        <v>2710</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2694</v>
      </c>
      <c r="C74" s="125" t="s">
        <v>31</v>
      </c>
      <c r="D74" s="122" t="s">
        <v>2708</v>
      </c>
      <c r="E74" s="144">
        <v>41396</v>
      </c>
      <c r="F74" s="144">
        <v>41640</v>
      </c>
      <c r="G74" s="171">
        <f t="shared" si="2"/>
        <v>8.1333333333333329</v>
      </c>
      <c r="H74" s="123" t="s">
        <v>2710</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2694</v>
      </c>
      <c r="C75" s="125" t="s">
        <v>31</v>
      </c>
      <c r="D75" s="122" t="s">
        <v>2708</v>
      </c>
      <c r="E75" s="144">
        <v>41396</v>
      </c>
      <c r="F75" s="144">
        <v>41640</v>
      </c>
      <c r="G75" s="171">
        <f t="shared" si="2"/>
        <v>8.1333333333333329</v>
      </c>
      <c r="H75" s="123" t="s">
        <v>2710</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t="s">
        <v>2622</v>
      </c>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v>0.01</v>
      </c>
      <c r="G179" s="178">
        <f>IF(F179&gt;0,SUM(E179+F179),"")</f>
        <v>0.03</v>
      </c>
      <c r="H179" s="5"/>
      <c r="I179" s="220" t="s">
        <v>2674</v>
      </c>
      <c r="J179" s="221"/>
      <c r="K179" s="221"/>
      <c r="L179" s="222"/>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148447562.88</v>
      </c>
      <c r="F185" s="94"/>
      <c r="G185" s="95"/>
      <c r="H185" s="90"/>
      <c r="I185" s="92" t="s">
        <v>2632</v>
      </c>
      <c r="J185" s="183">
        <f>M179</f>
        <v>0.02</v>
      </c>
      <c r="K185" s="230" t="s">
        <v>2633</v>
      </c>
      <c r="L185" s="230"/>
      <c r="M185" s="96">
        <f>+J185*K20</f>
        <v>98965041.920000002</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2701</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2702</v>
      </c>
      <c r="J211" s="27" t="s">
        <v>2627</v>
      </c>
      <c r="K211" s="126" t="s">
        <v>2702</v>
      </c>
      <c r="L211" s="21"/>
      <c r="M211" s="21"/>
      <c r="N211" s="21"/>
      <c r="O211" s="8"/>
    </row>
    <row r="212" spans="1:15" x14ac:dyDescent="0.25">
      <c r="A212" s="9"/>
      <c r="B212" s="27" t="s">
        <v>2624</v>
      </c>
      <c r="C212" s="126" t="s">
        <v>2701</v>
      </c>
      <c r="D212" s="21"/>
      <c r="G212" s="27" t="s">
        <v>2626</v>
      </c>
      <c r="H212" s="194">
        <v>3005386095</v>
      </c>
      <c r="J212" s="27" t="s">
        <v>2628</v>
      </c>
      <c r="K212" s="12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44194.707953124998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8" t="str">
        <f>HYPERLINK("#Integrante_3!A109","CAPACIDAD RESIDUAL")</f>
        <v>CAPACIDAD RESIDUAL</v>
      </c>
      <c r="F8" s="209"/>
      <c r="G8" s="210"/>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8" t="str">
        <f>HYPERLINK("#Integrante_3!A162","TALENTO HUMANO")</f>
        <v>TALENTO HUMANO</v>
      </c>
      <c r="F9" s="209"/>
      <c r="G9" s="210"/>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8" t="str">
        <f>HYPERLINK("#Integrante_3!F162","INFRAESTRUCTURA")</f>
        <v>INFRAESTRUCTURA</v>
      </c>
      <c r="F10" s="209"/>
      <c r="G10" s="210"/>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44194.707953124998</v>
      </c>
      <c r="W20" s="107">
        <f ca="1">NOW()</f>
        <v>44194.707953124998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4"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3"/>
      <c r="S175" s="19"/>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63" t="s">
        <v>2623</v>
      </c>
      <c r="S176" s="19"/>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2674</v>
      </c>
      <c r="J177" s="221"/>
      <c r="K177" s="221"/>
      <c r="L177" s="222"/>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44194.707953124998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8" t="str">
        <f>HYPERLINK("#Integrante_4!A109","CAPACIDAD RESIDUAL")</f>
        <v>CAPACIDAD RESIDUAL</v>
      </c>
      <c r="F8" s="209"/>
      <c r="G8" s="210"/>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8" t="str">
        <f>HYPERLINK("#Integrante_4!A162","TALENTO HUMANO")</f>
        <v>TALENTO HUMANO</v>
      </c>
      <c r="F9" s="209"/>
      <c r="G9" s="210"/>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8" t="str">
        <f>HYPERLINK("#Integrante_4!F162","INFRAESTRUCTURA")</f>
        <v>INFRAESTRUCTURA</v>
      </c>
      <c r="F10" s="209"/>
      <c r="G10" s="210"/>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44194.707953124998</v>
      </c>
      <c r="W20" s="107">
        <f ca="1">NOW()</f>
        <v>44194.707953124998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3"/>
      <c r="S177" s="19"/>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63" t="s">
        <v>2623</v>
      </c>
      <c r="S178" s="19"/>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2674</v>
      </c>
      <c r="J179" s="221"/>
      <c r="K179" s="221"/>
      <c r="L179" s="222"/>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44194.707953124998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8" t="str">
        <f>HYPERLINK("#Integrante_5!A109","CAPACIDAD RESIDUAL")</f>
        <v>CAPACIDAD RESIDUAL</v>
      </c>
      <c r="F8" s="209"/>
      <c r="G8" s="210"/>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8" t="str">
        <f>HYPERLINK("#Integrante_5!A162","TALENTO HUMANO")</f>
        <v>TALENTO HUMANO</v>
      </c>
      <c r="F9" s="209"/>
      <c r="G9" s="210"/>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8" t="str">
        <f>HYPERLINK("#Integrante_5!F162","INFRAESTRUCTURA")</f>
        <v>INFRAESTRUCTURA</v>
      </c>
      <c r="F10" s="209"/>
      <c r="G10" s="210"/>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44194.707953124998</v>
      </c>
      <c r="W20" s="107">
        <f ca="1">NOW()</f>
        <v>44194.707953124998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4"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3"/>
      <c r="T175" s="19"/>
      <c r="U175" s="19"/>
      <c r="V175" s="19"/>
      <c r="W175" s="19"/>
      <c r="X175" s="19"/>
      <c r="Y175" s="19"/>
      <c r="Z175" s="19"/>
      <c r="AA175" s="19"/>
      <c r="AB175" s="19"/>
    </row>
    <row r="176" spans="1:28" ht="23.25" x14ac:dyDescent="0.25">
      <c r="A176" s="9"/>
      <c r="B176" s="259"/>
      <c r="C176" s="260"/>
      <c r="D176" s="261"/>
      <c r="E176" s="163" t="s">
        <v>2621</v>
      </c>
      <c r="F176" s="163" t="s">
        <v>2622</v>
      </c>
      <c r="G176" s="163" t="s">
        <v>2623</v>
      </c>
      <c r="H176" s="5"/>
      <c r="I176" s="259"/>
      <c r="J176" s="260"/>
      <c r="K176" s="260"/>
      <c r="L176" s="261"/>
      <c r="M176" s="241"/>
      <c r="O176" s="8"/>
      <c r="Q176" s="19"/>
      <c r="R176" s="19"/>
      <c r="S176" s="163" t="s">
        <v>2623</v>
      </c>
      <c r="T176" s="19"/>
      <c r="U176" s="19"/>
      <c r="V176" s="19"/>
      <c r="W176" s="19"/>
      <c r="X176" s="19"/>
      <c r="Y176" s="19"/>
      <c r="Z176" s="19"/>
      <c r="AA176" s="19"/>
      <c r="AB176" s="19"/>
    </row>
    <row r="177" spans="1:28" ht="23.25" x14ac:dyDescent="0.25">
      <c r="A177" s="9"/>
      <c r="B177" s="229" t="s">
        <v>2670</v>
      </c>
      <c r="C177" s="229"/>
      <c r="D177" s="229"/>
      <c r="E177" s="24">
        <v>0.02</v>
      </c>
      <c r="F177" s="177"/>
      <c r="G177" s="178" t="str">
        <f>IF(F177&gt;0,SUM(E177+F177),"")</f>
        <v/>
      </c>
      <c r="H177" s="5"/>
      <c r="I177" s="220" t="s">
        <v>2672</v>
      </c>
      <c r="J177" s="221"/>
      <c r="K177" s="221"/>
      <c r="L177" s="222"/>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2" t="str">
        <f>IF(F178&gt;0,SUM(E178+F178),"")</f>
        <v/>
      </c>
      <c r="H178" s="5"/>
      <c r="I178" s="220" t="s">
        <v>1169</v>
      </c>
      <c r="J178" s="221"/>
      <c r="K178" s="222"/>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2" t="str">
        <f>IF(F179&gt;0,SUM(E179+F179),"")</f>
        <v/>
      </c>
      <c r="H179" s="5"/>
      <c r="I179" s="220" t="s">
        <v>1170</v>
      </c>
      <c r="J179" s="221"/>
      <c r="K179" s="222"/>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2" t="str">
        <f>IF(F180&gt;0,SUM(E180+F180),"")</f>
        <v/>
      </c>
      <c r="H180" s="5"/>
      <c r="I180" s="220" t="s">
        <v>1171</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30" t="s">
        <v>2633</v>
      </c>
      <c r="L183" s="230"/>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5" t="s">
        <v>2641</v>
      </c>
      <c r="C190" s="245"/>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0">
        <f ca="1">NOW()</f>
        <v>44194.707953124998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8" t="str">
        <f>HYPERLINK("#Integrante_6!A109","CAPACIDAD RESIDUAL")</f>
        <v>CAPACIDAD RESIDUAL</v>
      </c>
      <c r="F8" s="209"/>
      <c r="G8" s="210"/>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8" t="str">
        <f>HYPERLINK("#Integrante_6!A162","TALENTO HUMANO")</f>
        <v>TALENTO HUMANO</v>
      </c>
      <c r="F9" s="209"/>
      <c r="G9" s="210"/>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8" t="str">
        <f>HYPERLINK("#Integrante_6!F162","INFRAESTRUCTURA")</f>
        <v>INFRAESTRUCTURA</v>
      </c>
      <c r="F10" s="209"/>
      <c r="G10" s="210"/>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01" t="s">
        <v>8</v>
      </c>
      <c r="M15" s="201"/>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1"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11"/>
      <c r="I20" s="148"/>
      <c r="J20" s="149"/>
      <c r="K20" s="150"/>
      <c r="L20" s="151"/>
      <c r="M20" s="151"/>
      <c r="N20" s="134">
        <f>+(M20-L20)/30</f>
        <v>0</v>
      </c>
      <c r="O20" s="137"/>
      <c r="U20" s="133"/>
      <c r="V20" s="107">
        <f ca="1">NOW()</f>
        <v>44194.707953124998</v>
      </c>
      <c r="W20" s="107">
        <f ca="1">NOW()</f>
        <v>44194.707953124998</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8"/>
      <c r="I37" s="129"/>
      <c r="J37" s="129"/>
      <c r="K37" s="129"/>
      <c r="L37" s="129"/>
      <c r="M37" s="129"/>
      <c r="N37" s="129"/>
      <c r="O37" s="130"/>
    </row>
    <row r="38" spans="1:16" ht="21" customHeight="1" x14ac:dyDescent="0.25">
      <c r="A38" s="9"/>
      <c r="B38" s="205" t="e">
        <f>VLOOKUP(B20,EAS!A2:B1439,2,0)</f>
        <v>#N/A</v>
      </c>
      <c r="C38" s="205"/>
      <c r="D38" s="205"/>
      <c r="E38" s="205"/>
      <c r="F38" s="205"/>
      <c r="G38" s="5"/>
      <c r="H38" s="131"/>
      <c r="I38" s="215" t="s">
        <v>7</v>
      </c>
      <c r="J38" s="215"/>
      <c r="K38" s="215"/>
      <c r="L38" s="215"/>
      <c r="M38" s="215"/>
      <c r="N38" s="215"/>
      <c r="O38" s="132"/>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4"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3"/>
      <c r="T177" s="19"/>
      <c r="U177" s="19"/>
      <c r="V177" s="19"/>
      <c r="W177" s="19"/>
      <c r="X177" s="19"/>
      <c r="Y177" s="19"/>
      <c r="Z177" s="19"/>
      <c r="AA177" s="19"/>
      <c r="AB177" s="19"/>
    </row>
    <row r="178" spans="1:28" ht="23.25" x14ac:dyDescent="0.25">
      <c r="A178" s="9"/>
      <c r="B178" s="259"/>
      <c r="C178" s="260"/>
      <c r="D178" s="261"/>
      <c r="E178" s="163" t="s">
        <v>2621</v>
      </c>
      <c r="F178" s="163" t="s">
        <v>2622</v>
      </c>
      <c r="G178" s="163" t="s">
        <v>2623</v>
      </c>
      <c r="H178" s="5"/>
      <c r="I178" s="259"/>
      <c r="J178" s="260"/>
      <c r="K178" s="260"/>
      <c r="L178" s="261"/>
      <c r="M178" s="241"/>
      <c r="O178" s="8"/>
      <c r="Q178" s="19"/>
      <c r="R178" s="19"/>
      <c r="S178" s="163" t="s">
        <v>2623</v>
      </c>
      <c r="T178" s="19"/>
      <c r="U178" s="19"/>
      <c r="V178" s="19"/>
      <c r="W178" s="19"/>
      <c r="X178" s="19"/>
      <c r="Y178" s="19"/>
      <c r="Z178" s="19"/>
      <c r="AA178" s="19"/>
      <c r="AB178" s="19"/>
    </row>
    <row r="179" spans="1:28" ht="23.25" x14ac:dyDescent="0.25">
      <c r="A179" s="9"/>
      <c r="B179" s="229" t="s">
        <v>2670</v>
      </c>
      <c r="C179" s="229"/>
      <c r="D179" s="229"/>
      <c r="E179" s="24">
        <v>0.02</v>
      </c>
      <c r="F179" s="177"/>
      <c r="G179" s="178" t="str">
        <f>IF(F179&gt;0,SUM(E179+F179),"")</f>
        <v/>
      </c>
      <c r="H179" s="5"/>
      <c r="I179" s="220" t="s">
        <v>2672</v>
      </c>
      <c r="J179" s="221"/>
      <c r="K179" s="221"/>
      <c r="L179" s="222"/>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2" t="str">
        <f>IF(F180&gt;0,SUM(E180+F180),"")</f>
        <v/>
      </c>
      <c r="H180" s="5"/>
      <c r="I180" s="220" t="s">
        <v>1169</v>
      </c>
      <c r="J180" s="221"/>
      <c r="K180" s="222"/>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2" t="str">
        <f>IF(F181&gt;0,SUM(E181+F181),"")</f>
        <v/>
      </c>
      <c r="H181" s="5"/>
      <c r="I181" s="220" t="s">
        <v>1170</v>
      </c>
      <c r="J181" s="221"/>
      <c r="K181" s="222"/>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2" t="str">
        <f>IF(F182&gt;0,SUM(E182+F182),"")</f>
        <v/>
      </c>
      <c r="H182" s="5"/>
      <c r="I182" s="220" t="s">
        <v>1171</v>
      </c>
      <c r="J182" s="221"/>
      <c r="K182" s="222"/>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30" t="s">
        <v>2633</v>
      </c>
      <c r="L185" s="230"/>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5" t="s">
        <v>2641</v>
      </c>
      <c r="C192" s="245"/>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purl.org/dc/terms/"/>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2020-12-29T21:52:34Z</cp:lastPrinted>
  <dcterms:created xsi:type="dcterms:W3CDTF">2020-10-14T21:57:42Z</dcterms:created>
  <dcterms:modified xsi:type="dcterms:W3CDTF">2020-12-29T21:59:41Z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