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PC\Documents\SAN JORGE EN ACCION\DECLARACIONES JURAMENTADAS\"/>
    </mc:Choice>
  </mc:AlternateContent>
  <xr:revisionPtr revIDLastSave="0" documentId="13_ncr:1_{25CCE2FE-E646-440B-BAC6-286F160DEE6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<sst xmlns="http://schemas.openxmlformats.org/spreadsheetml/2006/main" count="3143" uniqueCount="2708">
  <si>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</si>
  <si>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</si>
  <si>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</si>
  <si>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</si>
  <si>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</si>
  <si>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</si>
  <si>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</si>
  <si>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</si>
  <si>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</si>
  <si>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</si>
  <si>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</si>
  <si>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</si>
  <si>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</si>
  <si>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</si>
  <si>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</si>
  <si>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</si>
  <si>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</si>
  <si>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</si>
  <si>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</si>
  <si>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</si>
  <si>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</si>
  <si>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</si>
  <si>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</si>
  <si>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</si>
  <si>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</si>
  <si>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</si>
  <si>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</si>
  <si>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</si>
  <si>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</si>
  <si>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</si>
  <si>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</si>
  <si>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</si>
  <si>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</si>
  <si>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</si>
  <si>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</si>
  <si>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</si>
  <si>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</si>
  <si>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</si>
  <si>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</si>
  <si>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</si>
  <si>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</si>
  <si>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</si>
  <si>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</si>
  <si>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</si>
  <si>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</si>
  <si>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</si>
  <si>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</si>
  <si>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</si>
  <si>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</si>
  <si>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</si>
  <si>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</si>
  <si>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</si>
  <si>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</si>
  <si>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</si>
  <si>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</si>
  <si>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</si>
  <si>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</si>
  <si>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</si>
  <si>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</si>
  <si>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</si>
  <si>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</si>
  <si>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</si>
  <si>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</si>
  <si>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</si>
  <si>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</si>
  <si>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</si>
  <si>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</si>
  <si>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</si>
  <si>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</si>
  <si>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</si>
  <si>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</si>
  <si>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</si>
  <si>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</si>
  <si>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</si>
  <si>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</si>
  <si>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</si>
  <si>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</si>
  <si>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</si>
  <si>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</si>
  <si>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</si>
  <si>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</si>
  <si>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</si>
  <si>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</si>
  <si>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</si>
  <si>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</si>
  <si>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</si>
  <si>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</si>
  <si>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</si>
  <si>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</si>
  <si>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</si>
  <si>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</si>
  <si>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</si>
  <si>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</si>
  <si>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</si>
  <si>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</si>
  <si>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</si>
  <si>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</si>
  <si>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</si>
  <si>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</si>
  <si>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</si>
  <si>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</si>
  <si>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</si>
  <si>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</si>
  <si>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</si>
  <si>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</si>
  <si>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</si>
  <si>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</si>
  <si>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</si>
  <si>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</si>
  <si>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</si>
  <si>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</si>
  <si>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</si>
  <si>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</si>
  <si>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</si>
  <si>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</si>
  <si>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</si>
  <si>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</si>
  <si>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</si>
  <si>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</si>
  <si>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</si>
  <si>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</si>
  <si>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</si>
  <si>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</si>
  <si>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</si>
  <si>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</si>
  <si>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</si>
  <si>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</si>
  <si>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</si>
  <si>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</si>
  <si>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</si>
  <si>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</si>
  <si>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</si>
  <si>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</si>
  <si>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</si>
  <si>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</si>
  <si>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</si>
  <si>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</si>
  <si>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</si>
  <si>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</si>
  <si>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</si>
  <si>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</si>
  <si>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</si>
  <si>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</si>
  <si>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</si>
  <si>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</si>
  <si>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</si>
  <si>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</si>
  <si>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</si>
  <si>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</si>
  <si>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</si>
  <si>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</si>
  <si>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</si>
  <si>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</si>
  <si>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</si>
  <si>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</si>
  <si>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</si>
  <si>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</si>
  <si>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</si>
  <si>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</si>
  <si>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</si>
  <si>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</si>
  <si>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</si>
  <si>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</si>
  <si>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</si>
  <si>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</si>
  <si>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</si>
  <si>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</si>
  <si>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</si>
  <si>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</si>
  <si>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</si>
  <si>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</si>
  <si>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</si>
  <si>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</si>
  <si>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</si>
  <si>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</si>
  <si>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</si>
  <si>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</si>
  <si>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</si>
  <si>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</si>
  <si>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</si>
  <si>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</si>
  <si>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</si>
  <si>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</si>
  <si>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</si>
  <si>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</si>
  <si>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</si>
  <si>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</si>
  <si>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</si>
  <si>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</si>
  <si>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</si>
  <si>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</si>
  <si>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</si>
  <si>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</si>
  <si>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</si>
  <si>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</si>
  <si>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</si>
  <si>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</si>
  <si>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</si>
  <si>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</si>
  <si>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</si>
  <si>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</si>
  <si>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</si>
  <si>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</si>
  <si>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</si>
  <si>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</si>
  <si>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</si>
  <si>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</si>
  <si>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</si>
  <si>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</si>
  <si>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</si>
  <si>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</si>
  <si>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</si>
  <si>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</si>
  <si>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</si>
  <si>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</si>
  <si>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</si>
  <si>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</si>
  <si>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</si>
  <si>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</si>
  <si>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</si>
  <si>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</si>
  <si>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</si>
  <si>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</si>
  <si>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</si>
  <si>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</si>
  <si>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</si>
  <si>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</si>
  <si>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</si>
  <si>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</si>
  <si>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</si>
  <si>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</si>
  <si>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</si>
  <si>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</si>
  <si>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</si>
  <si>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</si>
  <si>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</si>
  <si>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</si>
  <si>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</si>
  <si>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</si>
  <si>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</si>
  <si>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</si>
  <si>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</si>
  <si>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</si>
  <si>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</si>
  <si>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</si>
  <si>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</si>
  <si>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</si>
  <si>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</si>
  <si>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</si>
  <si>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</si>
  <si>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</si>
  <si>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</si>
  <si>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</si>
  <si>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</si>
  <si>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</si>
  <si>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</si>
  <si>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</si>
  <si>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</si>
  <si>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</si>
  <si>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</si>
  <si>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</si>
  <si>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</si>
  <si>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</si>
  <si>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</si>
  <si>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</si>
  <si>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</si>
  <si>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</si>
  <si>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</si>
  <si>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</si>
  <si>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</si>
  <si>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</si>
  <si>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</si>
  <si>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</si>
  <si>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</si>
  <si>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</si>
  <si>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</si>
  <si>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</si>
  <si>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</si>
  <si>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</si>
  <si>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</si>
  <si>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</si>
  <si>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</si>
  <si>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</si>
  <si>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</si>
  <si>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</si>
  <si>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</si>
  <si>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</si>
  <si>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</si>
  <si>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</si>
  <si>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</si>
  <si>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</si>
  <si>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</si>
  <si>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</si>
  <si>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</si>
  <si>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</si>
  <si>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</si>
  <si>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</si>
  <si>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</si>
  <si>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</si>
  <si>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</si>
  <si>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</si>
  <si>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</si>
  <si>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</si>
  <si>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</si>
  <si>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</si>
  <si>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</si>
  <si>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</si>
  <si>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</si>
  <si>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</si>
  <si>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</si>
  <si>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</si>
  <si>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</si>
  <si>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</si>
  <si>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</si>
  <si>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</si>
  <si>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</si>
  <si>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</si>
  <si>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</si>
  <si>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</si>
  <si>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</si>
  <si>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</si>
  <si>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</si>
  <si>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</si>
  <si>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</si>
  <si>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</si>
  <si>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</si>
  <si>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</si>
  <si>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</si>
  <si>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</si>
  <si>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</si>
  <si>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</si>
  <si>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</si>
  <si>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</si>
  <si>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</si>
  <si>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</si>
  <si>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</si>
  <si>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</si>
  <si>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</si>
  <si>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</si>
  <si>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</si>
  <si>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</si>
  <si>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</si>
  <si>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</si>
  <si>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</si>
  <si>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</si>
  <si>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</si>
  <si>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</si>
  <si>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</si>
  <si>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</si>
  <si>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</si>
  <si>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</si>
  <si>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</si>
  <si>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</si>
  <si>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</si>
  <si>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</si>
  <si>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</si>
  <si>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</si>
  <si>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</si>
  <si>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</si>
  <si>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</si>
  <si>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</si>
  <si>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</si>
  <si>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</si>
  <si>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</si>
  <si>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</si>
  <si>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</si>
  <si>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</si>
  <si>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</si>
  <si>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</si>
  <si>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</si>
  <si>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</si>
  <si>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</si>
  <si>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</si>
  <si>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</si>
  <si>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</si>
  <si>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</si>
  <si>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</si>
  <si>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</si>
  <si>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</si>
  <si>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</si>
  <si>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</si>
  <si>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</si>
  <si>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</si>
  <si>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</si>
  <si>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</si>
  <si>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</si>
  <si>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</si>
  <si>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</si>
  <si>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</si>
  <si>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</si>
  <si>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</si>
  <si>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</si>
  <si>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</si>
  <si>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</si>
  <si>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</si>
  <si>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</si>
  <si>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</si>
  <si>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</si>
  <si>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</si>
  <si>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</si>
  <si>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</si>
  <si>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</si>
  <si>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</si>
  <si>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</si>
  <si>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</si>
  <si>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</si>
  <si>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</si>
  <si>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</si>
  <si>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</si>
  <si>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</si>
  <si>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</si>
  <si>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</si>
  <si>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</si>
  <si>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</si>
  <si>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</si>
  <si>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</si>
  <si>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</si>
  <si>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</si>
  <si>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</si>
  <si>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</si>
  <si>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</si>
  <si>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</si>
  <si>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</si>
  <si>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</si>
  <si>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</si>
  <si>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</si>
  <si>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</si>
  <si>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</si>
  <si>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</si>
  <si>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</si>
  <si>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</si>
  <si>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</si>
  <si>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</si>
  <si>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</si>
  <si>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</si>
  <si>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</si>
  <si>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</si>
  <si>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</si>
  <si>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</si>
  <si>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</si>
  <si>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</si>
  <si>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</si>
  <si>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</si>
  <si>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</si>
  <si>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</si>
  <si>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</si>
  <si>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</si>
  <si>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</si>
  <si>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</si>
  <si>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</si>
  <si>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</si>
  <si>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</si>
  <si>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</si>
  <si>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</si>
  <si>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</si>
  <si>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</si>
  <si>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</si>
  <si>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</si>
  <si>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</si>
  <si>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</si>
  <si>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</si>
  <si>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</si>
  <si>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</si>
  <si>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</si>
  <si>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</si>
  <si>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</si>
  <si>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</si>
  <si>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</si>
  <si>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</si>
  <si>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</si>
  <si>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</si>
  <si>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</si>
  <si>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</si>
  <si>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</si>
  <si>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</si>
  <si>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</si>
  <si>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</si>
  <si>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</si>
  <si>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</si>
  <si>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</si>
  <si>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</si>
  <si>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</si>
  <si>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</si>
  <si>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</si>
  <si>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</si>
  <si>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</si>
  <si>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</si>
  <si>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</si>
  <si>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</si>
  <si>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</si>
  <si>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</si>
  <si>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</si>
  <si>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</si>
  <si>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</si>
  <si>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</si>
  <si>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</si>
  <si>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</si>
  <si>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</si>
  <si>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</si>
  <si>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</si>
  <si>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</si>
  <si>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</si>
  <si>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</si>
  <si>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</si>
  <si>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</si>
  <si>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</si>
  <si>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</si>
  <si>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</si>
  <si>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</si>
  <si>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</si>
  <si>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</si>
  <si>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</si>
  <si>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</si>
  <si>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</si>
  <si>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</si>
  <si>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</si>
  <si>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</si>
  <si>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</si>
  <si>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</si>
  <si>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</si>
  <si>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</si>
  <si>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</si>
  <si>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</si>
  <si>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</si>
  <si>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</si>
  <si>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</si>
  <si>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</si>
  <si>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</si>
  <si>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</si>
  <si>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</si>
  <si>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</si>
  <si>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</si>
  <si>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</si>
  <si>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</si>
  <si>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</si>
  <si>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</si>
  <si>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</si>
  <si>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</si>
  <si>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</si>
  <si>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</si>
  <si>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</si>
  <si>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</si>
  <si>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</si>
  <si>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</si>
  <si>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</si>
  <si>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</si>
  <si>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</si>
  <si>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</si>
  <si>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</si>
  <si>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</si>
  <si>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</si>
  <si>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</si>
  <si>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</si>
  <si>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</si>
  <si>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</si>
  <si>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</si>
  <si>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</si>
  <si>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</si>
  <si>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</si>
  <si>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</si>
  <si>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</si>
  <si>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</si>
  <si>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</si>
  <si>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</si>
  <si>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</si>
  <si>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</si>
  <si>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</si>
  <si>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</si>
  <si>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</si>
  <si>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</si>
  <si>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</si>
  <si>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</si>
  <si>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</si>
  <si>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</si>
  <si>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</si>
  <si>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</si>
  <si>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</si>
  <si>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</si>
  <si>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</si>
  <si>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</si>
  <si>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</si>
  <si>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</si>
  <si>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</si>
  <si>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</si>
  <si>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</si>
  <si>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</si>
  <si>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</si>
  <si>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</si>
  <si>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</si>
  <si>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</si>
  <si>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</si>
  <si>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</si>
  <si>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</si>
  <si>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</si>
  <si>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</si>
  <si>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</si>
  <si>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</si>
  <si>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</si>
  <si>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</si>
  <si>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</si>
  <si>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</si>
  <si>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</si>
  <si>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</si>
  <si>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</si>
  <si>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</si>
  <si>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</si>
  <si>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</si>
  <si>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</si>
  <si>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</si>
  <si>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</si>
  <si>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</si>
  <si>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</si>
  <si>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</si>
  <si>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</si>
  <si>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</si>
  <si>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</si>
  <si>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</si>
  <si>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</si>
  <si>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</si>
  <si>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</si>
  <si>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</si>
  <si>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</si>
  <si>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</si>
  <si>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</si>
  <si>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</si>
  <si>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</si>
  <si>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</si>
  <si>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</si>
  <si>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</si>
  <si>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</si>
  <si>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</si>
  <si>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</si>
  <si>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</si>
  <si>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</si>
  <si>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</si>
  <si>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</si>
  <si>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</si>
  <si>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</si>
  <si>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</si>
  <si>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</si>
  <si>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</si>
  <si>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</si>
  <si>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</si>
  <si>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</si>
  <si>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</si>
  <si>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</si>
  <si>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</si>
  <si>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</si>
  <si>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</si>
  <si>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</si>
  <si>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</si>
  <si>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</si>
  <si>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</si>
  <si>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</si>
  <si>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</si>
  <si>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</si>
  <si>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</si>
  <si>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</si>
  <si>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</si>
  <si>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</si>
  <si>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</si>
  <si>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</si>
  <si>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</si>
  <si>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</si>
  <si>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</si>
  <si>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</si>
  <si>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</si>
  <si>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</si>
  <si>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</si>
  <si>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</si>
  <si>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</si>
  <si>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</si>
  <si>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</si>
  <si>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</si>
  <si>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</si>
  <si>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</si>
  <si>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</si>
  <si>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</si>
  <si>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</si>
  <si>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</si>
  <si>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</si>
  <si>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</si>
  <si>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</si>
  <si>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</si>
  <si>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</si>
  <si>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</si>
  <si>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</si>
  <si>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</si>
  <si>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</si>
  <si>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</si>
  <si>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</si>
  <si>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</si>
  <si>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</si>
  <si>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</si>
  <si>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</si>
  <si>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</si>
  <si>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</si>
  <si>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</si>
  <si>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</si>
  <si>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</si>
  <si>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</si>
  <si>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</si>
  <si>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</si>
  <si>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</si>
  <si>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</si>
  <si>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</si>
  <si>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</si>
  <si>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</si>
  <si>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</si>
  <si>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</si>
  <si>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</si>
  <si>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</si>
  <si>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</si>
  <si>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</si>
  <si>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</si>
  <si>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</si>
  <si>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</si>
  <si>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</si>
  <si>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</si>
  <si>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</si>
  <si>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</si>
  <si>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</si>
  <si>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</si>
  <si>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</si>
  <si>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</si>
  <si>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</si>
  <si>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</si>
  <si>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</si>
  <si>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</si>
  <si>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</si>
  <si>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</si>
  <si>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</si>
  <si>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</si>
  <si>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</si>
  <si>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</si>
  <si>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</si>
  <si>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</si>
  <si>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</si>
  <si>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</si>
  <si>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</si>
  <si>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</si>
  <si>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</si>
  <si>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</si>
  <si>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</si>
  <si>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</si>
  <si>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</si>
  <si>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</si>
  <si>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</si>
  <si>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</si>
  <si>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</si>
  <si>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</si>
  <si>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</si>
  <si>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</si>
  <si>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</si>
  <si>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</si>
  <si>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</si>
  <si>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</si>
  <si>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</si>
  <si>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</si>
  <si>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</si>
  <si>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</si>
  <si>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</si>
  <si>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</si>
  <si>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</si>
  <si>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</si>
  <si>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</si>
  <si>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</si>
  <si>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</si>
  <si>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</si>
  <si>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</si>
  <si>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</si>
  <si>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</si>
  <si>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</si>
  <si>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</si>
  <si>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</si>
  <si>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</si>
  <si>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</si>
  <si>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</si>
  <si>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</si>
  <si>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</si>
  <si>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</si>
  <si>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</si>
  <si>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</si>
  <si>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</si>
  <si>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</si>
  <si>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</si>
  <si>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</si>
  <si>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</si>
  <si>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</si>
  <si>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</si>
  <si>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</si>
  <si>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</si>
  <si>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</si>
  <si>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</si>
  <si>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</si>
  <si>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</si>
  <si>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</si>
  <si>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</si>
  <si>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</si>
  <si>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</si>
  <si>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</si>
  <si>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</si>
  <si>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</si>
  <si>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</si>
  <si>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</si>
  <si>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</si>
  <si>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</si>
  <si>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</si>
  <si>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</si>
  <si>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</si>
  <si>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</si>
  <si>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</si>
  <si>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</si>
  <si>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</si>
  <si>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</si>
  <si>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</si>
  <si>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</si>
  <si>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</si>
  <si>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</si>
  <si>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</si>
  <si>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</si>
  <si>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</si>
  <si>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</si>
  <si>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</si>
  <si>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</si>
  <si>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</si>
  <si>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</si>
  <si>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</si>
  <si>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</si>
  <si>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</si>
  <si>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</si>
  <si>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</si>
  <si>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</si>
  <si>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</si>
  <si>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</si>
  <si>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</si>
  <si>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</si>
  <si>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</si>
  <si>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</si>
  <si>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</si>
  <si>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</si>
  <si>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</si>
  <si>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</si>
  <si>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</si>
  <si>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</si>
  <si>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</si>
  <si>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</si>
  <si>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</si>
  <si>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</si>
  <si>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</si>
  <si>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</si>
  <si>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</si>
  <si>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</si>
  <si>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</si>
  <si>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</si>
  <si>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</si>
  <si>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</si>
  <si>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</si>
  <si>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</si>
  <si>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</si>
  <si>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</si>
  <si>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</si>
  <si>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</si>
  <si>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</si>
  <si>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</si>
  <si>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</si>
  <si>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</si>
  <si>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</si>
  <si>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</si>
  <si>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</si>
  <si>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</si>
  <si>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</si>
  <si>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</si>
  <si>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</si>
  <si>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</si>
  <si>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</si>
  <si>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</si>
  <si>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</si>
  <si>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</si>
  <si>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</si>
  <si>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</si>
  <si>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</si>
  <si>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</si>
  <si>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</si>
  <si>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</si>
  <si>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</si>
  <si>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</si>
  <si>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</si>
  <si>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</si>
  <si>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</si>
  <si>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</si>
  <si>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</si>
  <si>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</si>
  <si>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</si>
  <si>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</si>
  <si>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</si>
  <si>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</si>
  <si>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</si>
  <si>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</si>
  <si>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</si>
  <si>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</si>
  <si>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</si>
  <si>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</si>
  <si>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</si>
  <si>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</si>
  <si>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</si>
  <si>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</si>
  <si>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</si>
  <si>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</si>
  <si>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</si>
  <si>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</si>
  <si>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</si>
  <si>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</si>
  <si>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</si>
  <si>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</si>
  <si>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</si>
  <si>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</si>
  <si>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</si>
  <si>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</si>
  <si>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</si>
  <si>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</si>
  <si>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</si>
  <si>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</si>
  <si>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</si>
  <si>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</si>
  <si>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</si>
  <si>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</si>
  <si>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</si>
  <si>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</si>
  <si>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</si>
  <si>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</si>
  <si>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</si>
  <si>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</si>
  <si>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</si>
  <si>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</si>
  <si>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</si>
  <si>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</si>
  <si>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</si>
  <si>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</si>
  <si>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</si>
  <si>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</si>
  <si>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</si>
  <si>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</si>
  <si>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</si>
  <si>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</si>
  <si>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</si>
  <si>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</si>
  <si>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</si>
  <si>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</si>
  <si>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</si>
  <si>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</si>
  <si>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</si>
  <si>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</si>
  <si>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</si>
  <si>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</si>
  <si>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</si>
  <si>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</si>
  <si>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</si>
  <si>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</si>
  <si>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</si>
  <si>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</si>
  <si>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</si>
  <si>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</si>
  <si>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</si>
  <si>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</si>
  <si>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</si>
  <si>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</si>
  <si>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</si>
  <si>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</si>
  <si>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</si>
  <si>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</si>
  <si>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</si>
  <si>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</si>
  <si>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</si>
  <si>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</si>
  <si>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</si>
  <si>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</si>
  <si>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</si>
  <si>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</si>
  <si>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</si>
  <si>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</si>
  <si>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</si>
  <si>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</si>
  <si>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</si>
  <si>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</si>
  <si>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</si>
  <si>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</si>
  <si>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</si>
  <si>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</si>
  <si>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</si>
  <si>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</si>
  <si>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</si>
  <si>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</si>
  <si>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</si>
  <si>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</si>
  <si>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</si>
  <si>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</si>
  <si>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</si>
  <si>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</si>
  <si>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</si>
  <si>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</si>
  <si>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</si>
  <si>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</si>
  <si>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</si>
  <si>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</si>
  <si>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</si>
  <si>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</si>
  <si>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</si>
  <si>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</si>
  <si>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</si>
  <si>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</si>
  <si>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</si>
  <si>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</si>
  <si>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</si>
  <si>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</si>
  <si>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</si>
  <si>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</si>
  <si>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</si>
  <si>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</si>
  <si>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</si>
  <si>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</si>
  <si>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</si>
  <si>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</si>
  <si>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</si>
  <si>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</si>
  <si>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</si>
  <si>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</si>
  <si>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</si>
  <si>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</si>
  <si>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</si>
  <si>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</si>
  <si>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</si>
  <si>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</si>
  <si>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</si>
  <si>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</si>
  <si>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</si>
  <si>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</si>
  <si>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</si>
  <si>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</si>
  <si>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</si>
  <si>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</si>
  <si>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</si>
  <si>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</si>
  <si>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</si>
  <si>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</si>
  <si>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</si>
  <si>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</si>
  <si>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</si>
  <si>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</si>
  <si>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</si>
  <si>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</si>
  <si>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</si>
  <si>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</si>
  <si>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</si>
  <si>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</si>
  <si>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</si>
  <si>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</si>
  <si>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</si>
  <si>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</si>
  <si>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</si>
  <si>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</si>
  <si>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</si>
  <si>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</si>
  <si>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</si>
  <si>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</si>
  <si>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</si>
  <si>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</si>
  <si>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</si>
  <si>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</si>
  <si>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</si>
  <si>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</si>
  <si>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</si>
  <si>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</si>
  <si>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</si>
  <si>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</si>
  <si>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</si>
  <si>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</si>
  <si>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</si>
  <si>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</si>
  <si>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</si>
  <si>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</si>
  <si>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</si>
  <si>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</si>
  <si>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</si>
  <si>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</si>
  <si>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</si>
  <si>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</si>
  <si>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</si>
  <si>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</si>
  <si>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</si>
  <si>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</si>
  <si>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</si>
  <si>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</si>
  <si>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</si>
  <si>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</si>
  <si>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</si>
  <si>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</si>
  <si>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</si>
  <si>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</si>
  <si>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</si>
  <si>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</si>
  <si>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</si>
  <si>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</si>
  <si>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</si>
  <si>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</si>
  <si>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</si>
  <si>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</si>
  <si>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</si>
  <si>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</si>
  <si>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</si>
  <si>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</si>
  <si>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</si>
  <si>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</si>
  <si>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</si>
  <si>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</si>
  <si>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</si>
  <si>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</si>
  <si>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</si>
  <si>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</si>
  <si>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</si>
  <si>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</si>
  <si>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</si>
  <si>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</si>
  <si>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</si>
  <si>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</si>
  <si>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</si>
  <si>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</si>
  <si>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</si>
  <si>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</si>
  <si>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</si>
  <si>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</si>
  <si>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</si>
  <si>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</si>
  <si>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</si>
  <si>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</si>
  <si>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</si>
  <si>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</si>
  <si>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</si>
  <si>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</si>
  <si>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</si>
  <si>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</si>
  <si>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</si>
  <si>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</si>
  <si>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</si>
  <si>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</si>
  <si>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</si>
  <si>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</si>
  <si>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</si>
  <si>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</si>
  <si>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</si>
  <si>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</si>
  <si>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</si>
  <si>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</si>
  <si>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</si>
  <si>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</si>
  <si>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</si>
  <si>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</si>
  <si>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</si>
  <si>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</si>
  <si>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</si>
  <si>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</si>
  <si>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</si>
  <si>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</si>
  <si>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</si>
  <si>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</si>
  <si>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</si>
  <si>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</si>
  <si>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</si>
  <si>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</si>
  <si>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</si>
  <si>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</si>
  <si>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</si>
  <si>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</si>
  <si>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</si>
  <si>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</si>
  <si>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</si>
  <si>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</si>
  <si>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</si>
  <si>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</si>
  <si>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</si>
  <si>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</si>
  <si>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</si>
  <si>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</si>
  <si>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</si>
  <si>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</si>
  <si>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</si>
  <si>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</si>
  <si>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</si>
  <si>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</si>
  <si>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</si>
  <si>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</si>
  <si>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</si>
  <si>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</si>
  <si>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</si>
  <si>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</si>
  <si>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</si>
  <si>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</si>
  <si>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</si>
  <si>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</si>
  <si>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</si>
  <si>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</si>
  <si>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</si>
  <si>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</si>
  <si>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</si>
  <si>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</si>
  <si>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</si>
  <si>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</si>
  <si>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</si>
  <si>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</si>
  <si>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</si>
  <si>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</si>
  <si>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</si>
  <si>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</si>
  <si>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</si>
  <si>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</si>
  <si>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</si>
  <si>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</si>
  <si>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</si>
  <si>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</si>
  <si>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</si>
  <si>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</si>
  <si>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</si>
  <si>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</si>
  <si>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</si>
  <si>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</si>
  <si>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</si>
  <si>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</si>
  <si>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</si>
  <si>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</si>
  <si>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</si>
  <si>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</si>
  <si>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</si>
  <si>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</si>
  <si>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</si>
  <si>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</si>
  <si>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</si>
  <si>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</si>
  <si>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</si>
  <si>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</si>
  <si>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</si>
  <si>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</si>
  <si>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</si>
  <si>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</si>
  <si>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</si>
  <si>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</si>
  <si>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</si>
  <si>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</si>
  <si>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</si>
  <si>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</si>
  <si>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</si>
  <si>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</si>
  <si>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</si>
  <si>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</si>
  <si>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</si>
  <si>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</si>
  <si>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</si>
  <si>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</si>
  <si>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</si>
  <si>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</si>
  <si>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</si>
  <si>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</si>
  <si>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</si>
  <si>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</si>
  <si>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</si>
  <si>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</si>
  <si>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</si>
  <si>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</si>
  <si>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</si>
  <si>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</si>
  <si>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</si>
  <si>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</si>
  <si>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</si>
  <si>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</si>
  <si>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</si>
  <si>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</si>
  <si>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</si>
  <si>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</si>
  <si>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</si>
  <si>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</si>
  <si>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</si>
  <si>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</si>
  <si>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</si>
  <si>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</si>
  <si>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</si>
  <si>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</si>
  <si>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</si>
  <si>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</si>
  <si>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</si>
  <si>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</si>
  <si>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</si>
  <si>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</si>
  <si>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</si>
  <si>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</si>
  <si>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</si>
  <si>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</si>
  <si>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</si>
  <si>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</si>
  <si>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</si>
  <si>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</si>
  <si>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</si>
  <si>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</si>
  <si>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</si>
  <si>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</si>
  <si>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</si>
  <si>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</si>
  <si>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</si>
  <si>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</si>
  <si>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</si>
  <si>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</si>
  <si>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</si>
  <si>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</si>
  <si>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</si>
  <si>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</si>
  <si>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</si>
  <si>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</si>
  <si>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</si>
  <si>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</si>
  <si>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</si>
  <si>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</si>
  <si>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</si>
  <si>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</si>
  <si>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</si>
  <si>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</si>
  <si>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</si>
  <si>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</si>
  <si>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</si>
  <si>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</si>
  <si>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</si>
  <si>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</si>
  <si>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</si>
  <si>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</si>
  <si>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</si>
  <si>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</si>
  <si>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</si>
  <si>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</si>
  <si>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</si>
  <si>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</si>
  <si>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</si>
  <si>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</si>
  <si>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</si>
  <si>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</si>
  <si>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</si>
  <si>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</si>
  <si>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</si>
  <si>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</si>
  <si>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</si>
  <si>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</si>
  <si>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</si>
  <si>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</si>
  <si>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</si>
  <si>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</si>
  <si>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</si>
  <si>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</si>
  <si>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</si>
  <si>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</si>
  <si>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</si>
  <si>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</si>
  <si>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</si>
  <si>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</si>
  <si>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</si>
  <si>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</si>
  <si>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</si>
  <si>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</si>
  <si>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</si>
  <si>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</si>
  <si>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</si>
  <si>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</si>
  <si>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</si>
  <si>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</si>
  <si>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</si>
  <si>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</si>
  <si>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</si>
  <si>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</si>
  <si>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</si>
  <si>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</si>
  <si>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</si>
  <si>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</si>
  <si>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</si>
  <si>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</si>
  <si>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</si>
  <si>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</si>
  <si>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</si>
  <si>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</si>
  <si>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</si>
  <si>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</si>
  <si>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</si>
  <si>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</si>
  <si>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</si>
  <si>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</si>
  <si>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</si>
  <si>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</si>
  <si>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</si>
  <si>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</si>
  <si>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</si>
  <si>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</si>
  <si>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</si>
  <si>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</si>
  <si>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</si>
  <si>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</si>
  <si>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</si>
  <si>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</si>
  <si>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</si>
  <si>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</si>
  <si>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</si>
  <si>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</si>
  <si>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</si>
  <si>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</si>
  <si>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</si>
  <si>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</si>
  <si>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</si>
  <si>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</si>
  <si>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</si>
  <si>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</si>
  <si>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</si>
  <si>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</si>
  <si>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</si>
  <si>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</si>
  <si>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</si>
  <si>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</si>
  <si>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</si>
  <si>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</si>
  <si>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</si>
  <si>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</si>
  <si>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</si>
  <si>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</si>
  <si>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</si>
  <si>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</si>
  <si>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</si>
  <si>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</si>
  <si>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</si>
  <si>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</si>
  <si>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</si>
  <si>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</si>
  <si>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</si>
  <si>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</si>
  <si>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</si>
  <si>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</si>
  <si>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</si>
  <si>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</si>
  <si>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</si>
  <si>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</si>
  <si>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</si>
  <si>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</si>
  <si>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</si>
  <si>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</si>
  <si>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</si>
  <si>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</si>
  <si>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</si>
  <si>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</si>
  <si>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</si>
  <si>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</si>
  <si>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</si>
  <si>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</si>
  <si>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</si>
  <si>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</si>
  <si>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</si>
  <si>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</si>
  <si>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</si>
  <si>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</si>
  <si>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</si>
  <si>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</si>
  <si>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</si>
  <si>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</si>
  <si>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</si>
  <si>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</si>
  <si>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</si>
  <si>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</si>
  <si>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</si>
  <si>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</si>
  <si>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</si>
  <si>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</si>
  <si>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</si>
  <si>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</si>
  <si>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</si>
  <si>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</si>
  <si>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</si>
  <si>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</si>
  <si>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</si>
  <si>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</si>
  <si>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</si>
  <si>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</si>
  <si>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</si>
  <si>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</si>
  <si>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</si>
  <si>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</si>
  <si>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</si>
  <si>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</si>
  <si>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</si>
  <si>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</si>
  <si>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</si>
  <si>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</si>
  <si>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</si>
  <si>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</si>
  <si>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</si>
  <si>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</si>
  <si>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</si>
  <si>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</si>
  <si>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</si>
  <si>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</si>
  <si>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</si>
  <si>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</si>
  <si>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</si>
  <si>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</si>
  <si>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</si>
  <si>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</si>
  <si>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</si>
  <si>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</si>
  <si>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</si>
  <si>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</si>
  <si>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</si>
  <si>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</si>
  <si>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</si>
  <si>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</si>
  <si>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</si>
  <si>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</si>
  <si>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</si>
  <si>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</si>
  <si>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</si>
  <si>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</si>
  <si>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</si>
  <si>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</si>
  <si>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</si>
  <si>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</si>
  <si>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</si>
  <si>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</si>
  <si>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</si>
  <si>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</si>
  <si>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</si>
  <si>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</si>
  <si>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</si>
  <si>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</si>
  <si>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</si>
  <si>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</si>
  <si>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</si>
  <si>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</si>
  <si>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</si>
  <si>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</si>
  <si>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</si>
  <si>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</si>
  <si>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</si>
  <si>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</si>
  <si>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</si>
  <si>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</si>
  <si>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</si>
  <si>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</si>
  <si>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</si>
  <si>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</si>
  <si>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</si>
  <si>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</si>
  <si>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</si>
  <si>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</si>
  <si>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</si>
  <si>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</si>
  <si>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</si>
  <si>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</si>
  <si>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</si>
  <si>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</si>
  <si>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</si>
  <si>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</si>
  <si>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</si>
  <si>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</si>
  <si>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</si>
  <si>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</si>
  <si>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</si>
  <si>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</si>
  <si>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</si>
  <si>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</si>
  <si>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</si>
  <si>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</si>
  <si>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</si>
  <si>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</si>
  <si>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</si>
  <si>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</si>
  <si>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</si>
  <si>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</si>
  <si>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</si>
  <si>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</si>
  <si>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</si>
  <si>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</si>
  <si>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</si>
  <si>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</si>
  <si>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</si>
  <si>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</si>
  <si>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</si>
  <si>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</si>
  <si>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</si>
  <si>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</si>
  <si>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</si>
  <si>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</si>
  <si>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</si>
  <si>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</si>
  <si>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</si>
  <si>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</si>
  <si>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</si>
  <si>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</si>
  <si>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</si>
  <si>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</si>
  <si>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</si>
  <si>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</si>
  <si>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</si>
  <si>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</si>
  <si>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</si>
  <si>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</si>
  <si>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</si>
  <si>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</si>
  <si>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</si>
  <si>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</si>
  <si>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</si>
  <si>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</si>
  <si>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</si>
  <si>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</si>
  <si>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</si>
  <si>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</si>
  <si>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</si>
  <si>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</si>
  <si>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</si>
  <si>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</si>
  <si>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</si>
  <si>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</si>
  <si>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</si>
  <si>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</si>
  <si>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</si>
  <si>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</si>
  <si>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</si>
  <si>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</si>
  <si>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</si>
  <si>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</si>
  <si>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</si>
  <si>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</si>
  <si>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</si>
  <si>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</si>
  <si>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</si>
  <si>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</si>
  <si>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</si>
  <si>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</si>
  <si>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</si>
  <si>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</si>
  <si>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</si>
  <si>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</si>
  <si>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</si>
  <si>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</si>
  <si>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</si>
  <si>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</si>
  <si>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</si>
  <si>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</si>
  <si>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</si>
  <si>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</si>
  <si>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</si>
  <si>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</si>
  <si>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</si>
  <si>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</si>
  <si>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</si>
  <si>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</si>
  <si>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</si>
  <si>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</si>
  <si>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</si>
  <si>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</si>
  <si>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</si>
  <si>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</si>
  <si>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</si>
  <si>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</si>
  <si>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</si>
  <si>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</si>
  <si>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</si>
  <si>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</si>
  <si>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</si>
  <si>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</si>
  <si>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</si>
  <si>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</si>
  <si>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</si>
  <si>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</si>
  <si>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</si>
  <si>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</si>
  <si>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</si>
  <si>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</si>
  <si>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</si>
  <si>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</si>
  <si>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</si>
  <si>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</si>
  <si>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</si>
  <si>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</si>
  <si>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</si>
  <si>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</si>
  <si>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</si>
  <si>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</si>
  <si>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</si>
  <si>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</si>
  <si>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</si>
  <si>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</si>
  <si>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</si>
  <si>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</si>
  <si>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</si>
  <si>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</si>
  <si>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</si>
  <si>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</si>
  <si>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</si>
  <si>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</si>
  <si>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</si>
  <si>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</si>
  <si>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</si>
  <si>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</si>
  <si>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</si>
  <si>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</si>
  <si>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</si>
  <si>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</si>
  <si>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</si>
  <si>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</si>
  <si>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</si>
  <si>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</si>
  <si>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</si>
  <si>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</si>
  <si>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</si>
  <si>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</si>
  <si>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</si>
  <si>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</si>
  <si>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</si>
  <si>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</si>
  <si>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</si>
  <si>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</si>
  <si>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</si>
  <si>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</si>
  <si>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</si>
  <si>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</si>
  <si>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</si>
  <si>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</si>
  <si>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</si>
  <si>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</si>
  <si>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</si>
  <si>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</si>
  <si>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</si>
  <si>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</si>
  <si>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</si>
  <si>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</si>
  <si>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</si>
  <si>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</si>
  <si>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</si>
  <si>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</si>
  <si>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</si>
  <si>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</si>
  <si>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</si>
  <si>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</si>
  <si>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</si>
  <si>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</si>
  <si>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</si>
  <si>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</si>
  <si>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</si>
  <si>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</si>
  <si>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</si>
  <si>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</si>
  <si>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</si>
  <si>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</si>
  <si>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</si>
  <si>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</si>
  <si>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</si>
  <si>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</si>
  <si>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</si>
  <si>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</si>
  <si>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</si>
  <si>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</si>
  <si>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</si>
  <si>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</si>
  <si>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</si>
  <si>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</si>
  <si>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</si>
  <si>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</si>
  <si>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</si>
  <si>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</si>
  <si>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</si>
  <si>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</si>
  <si>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</si>
  <si>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</si>
  <si>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</si>
  <si>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</si>
  <si>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</si>
  <si>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</si>
  <si>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</si>
  <si>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</si>
  <si>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</si>
  <si>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</si>
  <si>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</si>
  <si>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</si>
  <si>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</si>
  <si>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</si>
  <si>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</si>
  <si>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</si>
  <si>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</si>
  <si>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</si>
  <si>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</si>
  <si>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</si>
  <si>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</si>
  <si>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</si>
  <si>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</si>
  <si>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</si>
  <si>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</si>
  <si>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</si>
  <si>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</si>
  <si>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</si>
  <si>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</si>
  <si>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</si>
  <si>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</si>
  <si>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</si>
  <si>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</si>
  <si>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</si>
  <si>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</si>
  <si>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</si>
  <si>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</si>
  <si>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</si>
  <si>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</si>
  <si>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</si>
  <si>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</si>
  <si>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</si>
  <si>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</si>
  <si>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</si>
  <si>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</si>
  <si>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</si>
  <si>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</si>
  <si>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</si>
  <si>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</si>
  <si>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</si>
  <si>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</si>
  <si>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</si>
  <si>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</si>
  <si>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</si>
  <si>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</si>
  <si>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</si>
  <si>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</si>
  <si>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</si>
  <si>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</si>
  <si>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</si>
  <si>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</si>
  <si>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</si>
  <si>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</si>
  <si>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</si>
  <si>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</si>
  <si>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</si>
  <si>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</si>
  <si>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</si>
  <si>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</si>
  <si>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</si>
  <si>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</si>
  <si>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</si>
  <si>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</si>
  <si>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</si>
  <si>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</si>
  <si>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</si>
  <si>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</si>
  <si>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</si>
  <si>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</si>
  <si>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</si>
  <si>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</si>
  <si>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</si>
  <si>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</si>
  <si>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</si>
  <si>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</si>
  <si>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</si>
  <si>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</si>
  <si>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</si>
  <si>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</si>
  <si>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</si>
  <si>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</si>
  <si>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</si>
  <si>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</si>
  <si>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</si>
  <si>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</si>
  <si>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</si>
  <si>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</si>
  <si>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</si>
  <si>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</si>
  <si>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</si>
  <si>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</si>
  <si>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</si>
  <si>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</si>
  <si>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</si>
  <si>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</si>
  <si>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</si>
  <si>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</si>
  <si>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</si>
  <si>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</si>
  <si>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</si>
  <si>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</si>
  <si>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</si>
  <si>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</si>
  <si>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</si>
  <si>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</si>
  <si>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</si>
  <si>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</si>
  <si>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</si>
  <si>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</si>
  <si>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</si>
  <si>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</si>
  <si>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</si>
  <si>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</si>
  <si>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</si>
  <si>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</si>
  <si>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</si>
  <si>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</si>
  <si>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</si>
  <si>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</si>
  <si>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</si>
  <si>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</si>
  <si>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</si>
  <si>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</si>
  <si>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</si>
  <si>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</si>
  <si>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</si>
  <si>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</si>
  <si>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</si>
  <si>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</si>
  <si>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</si>
  <si>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</si>
  <si>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</si>
  <si>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</si>
  <si>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</si>
  <si>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</si>
  <si>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</si>
  <si>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</si>
  <si>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</si>
  <si>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</si>
  <si>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</si>
  <si>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</si>
  <si>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</si>
  <si>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</si>
  <si>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</si>
  <si>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</si>
  <si>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</si>
  <si>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</si>
  <si>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</si>
  <si>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</si>
  <si>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</si>
  <si>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</si>
  <si>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</si>
  <si>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</si>
  <si>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</si>
  <si>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</si>
  <si>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</si>
  <si>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</si>
  <si>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</si>
  <si>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</si>
  <si>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</si>
  <si>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</si>
  <si>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</si>
  <si>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</si>
  <si>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</si>
  <si>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</si>
  <si>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</si>
  <si>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</si>
  <si>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</si>
  <si>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</si>
  <si>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</si>
  <si>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</si>
  <si>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</si>
  <si>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</si>
  <si>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</si>
  <si>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</si>
  <si>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</si>
  <si>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</si>
  <si>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</si>
  <si>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</si>
  <si>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</si>
  <si>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</si>
  <si>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</si>
  <si>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</si>
  <si>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</si>
  <si>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</si>
  <si>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</si>
  <si>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</si>
  <si>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</si>
  <si>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</si>
  <si>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</si>
  <si>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</si>
  <si>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</si>
  <si>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</si>
  <si>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</si>
  <si>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</si>
  <si>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</si>
  <si>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</si>
  <si>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</si>
  <si>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</si>
  <si>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</si>
  <si>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</si>
  <si>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</si>
  <si>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</si>
  <si>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</si>
  <si>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</si>
  <si>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</si>
  <si>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</si>
  <si>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</si>
  <si>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</si>
  <si>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</si>
  <si>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</si>
  <si>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</si>
  <si>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</si>
  <si>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</si>
  <si>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</si>
  <si>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</si>
  <si>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</si>
  <si>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</si>
  <si>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</si>
  <si>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</si>
  <si>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</si>
  <si>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</si>
  <si>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</si>
  <si>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</si>
  <si>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</si>
  <si>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</si>
  <si>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</si>
  <si>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</si>
  <si>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</si>
  <si>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</si>
  <si>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</si>
  <si>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</si>
  <si>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</si>
  <si>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</si>
  <si>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</si>
  <si>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</si>
  <si>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</si>
  <si>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</si>
  <si>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</si>
  <si>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</si>
  <si>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</si>
  <si>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</si>
  <si>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</si>
  <si>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</si>
  <si>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</si>
  <si>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</si>
  <si>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</si>
  <si>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</si>
  <si>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</si>
  <si>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</si>
  <si>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</si>
  <si>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</si>
  <si>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</si>
  <si>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</si>
  <si>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</si>
  <si>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</si>
  <si>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</si>
  <si>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</si>
  <si>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</si>
  <si>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</si>
  <si>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</si>
  <si>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</si>
  <si>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</si>
  <si>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</si>
  <si>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</si>
  <si>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</si>
  <si>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</si>
  <si>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</si>
  <si>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</si>
  <si>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</si>
  <si>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</si>
  <si>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</si>
  <si>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</si>
  <si>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</si>
  <si>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</si>
  <si>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</si>
  <si>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</si>
  <si>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</si>
  <si>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</si>
  <si>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</si>
  <si>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</si>
  <si>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</si>
  <si>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</si>
  <si>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</si>
  <si>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</si>
  <si>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</si>
  <si>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</si>
  <si>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</si>
  <si>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</si>
  <si>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</si>
  <si>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</si>
  <si>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</si>
  <si>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</si>
  <si>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</si>
  <si>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</si>
  <si>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</si>
  <si>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</si>
  <si>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</si>
  <si>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</si>
  <si>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</si>
  <si>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</si>
  <si>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</si>
  <si>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</si>
  <si>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</si>
  <si>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</si>
  <si>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</si>
  <si>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</si>
  <si>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</si>
  <si>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</si>
  <si>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</si>
  <si>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</si>
  <si>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</si>
  <si>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</si>
  <si>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</si>
  <si>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</si>
  <si>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</si>
  <si>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</si>
  <si>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</si>
  <si>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</si>
  <si>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</si>
  <si>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</si>
  <si>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</si>
  <si>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</si>
  <si>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</si>
  <si>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</si>
  <si>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</si>
  <si>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</si>
  <si>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</si>
  <si>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</si>
  <si>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</si>
  <si>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</si>
  <si>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</si>
  <si>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</si>
  <si>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</si>
  <si>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</si>
  <si>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</si>
  <si>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</si>
  <si>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</si>
  <si>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</si>
  <si>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</si>
  <si>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</si>
  <si>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</si>
  <si>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</si>
  <si>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</si>
  <si>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</si>
  <si>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</si>
  <si>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</si>
  <si>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</si>
  <si>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</si>
  <si>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</si>
  <si>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</si>
  <si>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</si>
  <si>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</si>
  <si>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</si>
  <si>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</si>
  <si>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</si>
  <si>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</si>
  <si>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</si>
  <si>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</si>
  <si>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</si>
  <si>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</si>
  <si>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</si>
  <si>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</si>
  <si>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</si>
  <si>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</si>
  <si>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</si>
  <si>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</si>
  <si>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</si>
  <si>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</si>
  <si>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</si>
  <si>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</si>
  <si>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</si>
  <si>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</si>
  <si>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</si>
  <si>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</si>
  <si>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</si>
  <si>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</si>
  <si>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</si>
  <si>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</si>
  <si>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</si>
  <si>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</si>
  <si>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</si>
  <si>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</si>
  <si>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</si>
  <si>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</si>
  <si>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</si>
  <si>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</si>
  <si>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</si>
  <si>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</si>
  <si>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</si>
  <si>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</si>
  <si>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</si>
  <si>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</si>
  <si>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</si>
  <si>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</si>
  <si>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</si>
  <si>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</si>
  <si>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</si>
  <si>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</si>
  <si>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</si>
  <si>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</si>
  <si>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</si>
  <si>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</si>
  <si>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</si>
  <si>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</si>
  <si>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</si>
  <si>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</si>
  <si>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</si>
  <si>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</si>
  <si>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</si>
  <si>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</si>
  <si>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</si>
  <si>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</si>
  <si>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</si>
  <si>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</si>
  <si>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</si>
  <si>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</si>
  <si>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</si>
  <si>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</si>
  <si>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</si>
  <si>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</si>
  <si>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</si>
  <si>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</si>
  <si>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</si>
  <si>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</si>
  <si>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</si>
  <si>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</si>
  <si>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</si>
  <si>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</si>
  <si>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</si>
  <si>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</si>
  <si>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</si>
  <si>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</si>
  <si>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</si>
  <si>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</si>
  <si>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</si>
  <si>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</si>
  <si>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</si>
  <si>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</si>
  <si>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</si>
  <si>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</si>
  <si>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</si>
  <si>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</si>
  <si>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</si>
  <si>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</si>
  <si>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</si>
  <si>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</si>
  <si>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</si>
  <si>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</si>
  <si>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</si>
  <si>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</si>
  <si>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</si>
  <si>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</si>
  <si>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</si>
  <si>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</si>
  <si>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</si>
  <si>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</si>
  <si>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</si>
  <si>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</si>
  <si>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</si>
  <si>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</si>
  <si>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</si>
  <si>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</si>
  <si>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</si>
  <si>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</si>
  <si>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</si>
  <si>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</si>
  <si>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</si>
  <si>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</si>
  <si>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</si>
  <si>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</si>
  <si>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</si>
  <si>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</si>
  <si>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</si>
  <si>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</si>
  <si>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</si>
  <si>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</si>
  <si>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</si>
  <si>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</si>
  <si>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</si>
  <si>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</si>
  <si>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</si>
  <si>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</si>
  <si>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</si>
  <si>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</si>
  <si>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</si>
  <si>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</si>
  <si>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</si>
  <si>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</si>
  <si>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</si>
  <si>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</si>
  <si>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</si>
  <si>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</si>
  <si>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</si>
  <si>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</si>
  <si>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</si>
  <si>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</si>
  <si>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</si>
  <si>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</si>
  <si>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</si>
  <si>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</si>
  <si>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</si>
  <si>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</si>
  <si>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</si>
  <si>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</si>
  <si>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</si>
  <si>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</si>
  <si>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</si>
  <si>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</si>
  <si>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</si>
  <si>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</si>
  <si>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</si>
  <si>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</si>
  <si>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</si>
  <si>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</si>
  <si>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</si>
  <si>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</si>
  <si>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</si>
  <si>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</si>
  <si>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</si>
  <si>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</si>
  <si>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</si>
  <si>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</si>
  <si>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</si>
  <si>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</si>
  <si>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</si>
  <si>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</si>
  <si>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</si>
  <si>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</si>
  <si>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</si>
  <si>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</si>
  <si>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</si>
  <si>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</si>
  <si>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</si>
  <si>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</si>
  <si>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</si>
  <si>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</si>
  <si>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</si>
  <si>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</si>
  <si>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</si>
  <si>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</si>
  <si>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</si>
  <si>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</si>
  <si>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</si>
  <si>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</si>
  <si>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</si>
  <si>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</si>
  <si>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</si>
  <si>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</si>
  <si>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</si>
  <si>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</si>
  <si>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</si>
  <si>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</si>
  <si>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</si>
  <si>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</si>
  <si>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</si>
  <si>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</si>
  <si>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</si>
  <si>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</si>
  <si>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</si>
  <si>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</si>
  <si>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</si>
  <si>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</si>
  <si>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</si>
  <si>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</si>
  <si>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</si>
  <si>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</si>
  <si>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</si>
  <si>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</si>
  <si>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</si>
  <si>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</si>
  <si>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</si>
  <si>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</si>
  <si>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</si>
  <si>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</si>
  <si>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</si>
  <si>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</si>
  <si>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</si>
  <si>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</si>
  <si>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</si>
  <si>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</si>
  <si>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</si>
  <si>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</si>
  <si>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</si>
  <si>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</si>
  <si>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</si>
  <si>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</si>
  <si>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</si>
  <si>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</si>
  <si>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</si>
  <si>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</si>
  <si>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</si>
  <si>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</si>
  <si>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</si>
  <si>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</si>
  <si>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</si>
  <si>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</si>
  <si>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</si>
  <si>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</si>
  <si>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</si>
  <si>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</si>
  <si>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</si>
  <si>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</si>
  <si>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</si>
  <si>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</si>
  <si>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</si>
  <si>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</si>
  <si>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</si>
  <si>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</si>
  <si>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</si>
  <si>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</si>
  <si>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</si>
  <si>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</si>
  <si>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</si>
  <si>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</si>
  <si>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</si>
  <si>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</si>
  <si>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</si>
  <si>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</si>
  <si>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</si>
  <si>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</si>
  <si>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</si>
  <si>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</si>
  <si>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</si>
  <si>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</si>
  <si>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</si>
  <si>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</si>
  <si>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</si>
  <si>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</si>
  <si>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</si>
  <si>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</si>
  <si>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</si>
  <si>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</si>
  <si>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</si>
  <si>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</si>
  <si>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</si>
  <si>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</si>
  <si>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</si>
  <si>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</si>
  <si>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</si>
  <si>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</si>
  <si>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</si>
  <si>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</si>
  <si>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</si>
  <si>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</si>
  <si>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</si>
  <si>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</si>
  <si>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</si>
  <si>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</si>
  <si>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</si>
  <si>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</si>
  <si>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</si>
  <si>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</si>
  <si>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</si>
  <si>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</si>
  <si>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</si>
  <si>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</si>
  <si>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</si>
  <si>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</si>
  <si>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</si>
  <si>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</si>
  <si>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</si>
  <si>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</si>
  <si>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</si>
  <si>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</si>
  <si>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</si>
  <si>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</si>
  <si>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</si>
  <si>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</si>
  <si>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</si>
  <si>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</si>
  <si>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</si>
  <si>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</si>
  <si>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</si>
  <si>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</si>
  <si>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</si>
  <si>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</si>
  <si>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</si>
  <si>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</si>
  <si>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</si>
  <si>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</si>
  <si>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</si>
  <si>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</si>
  <si>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</si>
  <si>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</si>
  <si>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</si>
  <si>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</si>
  <si>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</si>
  <si>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</si>
  <si>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</si>
  <si>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</si>
  <si>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</si>
  <si>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</si>
  <si>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</si>
  <si>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</si>
  <si>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</si>
  <si>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</si>
  <si>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</si>
  <si>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</si>
  <si>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</si>
  <si>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</si>
  <si>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</si>
  <si>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</si>
  <si>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</si>
  <si>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</si>
  <si>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</si>
  <si>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</si>
  <si>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</si>
  <si>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</si>
  <si>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</si>
  <si>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</si>
  <si>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</si>
  <si>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</si>
  <si>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</si>
  <si>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</si>
  <si>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</si>
  <si>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</si>
  <si>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</si>
  <si>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</si>
  <si>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</si>
  <si>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</si>
  <si>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</si>
  <si>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</si>
  <si>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</si>
  <si>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</si>
  <si>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</si>
  <si>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</si>
  <si>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</si>
  <si>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</si>
  <si>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</si>
  <si>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</si>
  <si>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</si>
  <si>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</si>
  <si>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</si>
  <si>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</si>
  <si>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</si>
  <si>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</si>
  <si>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</si>
  <si>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</si>
  <si>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</si>
  <si>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</si>
  <si>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</si>
  <si>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</si>
  <si>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</si>
  <si>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</si>
  <si>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</si>
  <si>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</si>
  <si>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</si>
  <si>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</si>
  <si>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</si>
  <si>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</si>
  <si>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</si>
  <si>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</si>
  <si>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</si>
  <si>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</si>
  <si>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</si>
  <si>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</si>
  <si>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</si>
  <si>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</si>
  <si>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</si>
  <si>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</si>
  <si>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</si>
  <si>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</si>
  <si>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</si>
  <si>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</si>
  <si>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</si>
  <si>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</si>
  <si>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</si>
  <si>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</si>
  <si>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</si>
  <si>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</si>
  <si>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</si>
  <si>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</si>
  <si>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</si>
  <si>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</si>
  <si>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</si>
  <si>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</si>
  <si>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</si>
  <si>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</si>
  <si>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</si>
  <si>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</si>
  <si>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</si>
  <si>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</si>
  <si>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</si>
  <si>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</si>
  <si>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</si>
  <si>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</si>
  <si>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</si>
  <si>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</si>
  <si>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</si>
  <si>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</si>
  <si>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</si>
  <si>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</si>
  <si>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</si>
  <si>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</si>
  <si>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</si>
  <si>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</si>
  <si>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</si>
  <si>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</si>
  <si>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</si>
  <si>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</si>
  <si>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</si>
  <si>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</si>
  <si>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</si>
  <si>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</si>
  <si>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</si>
  <si>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</si>
  <si>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</si>
  <si>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</si>
  <si>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</si>
  <si>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</si>
  <si>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</si>
  <si>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</si>
  <si>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</si>
  <si>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</si>
  <si>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</si>
  <si>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</si>
  <si>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</si>
  <si>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</si>
  <si>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</si>
  <si>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</si>
  <si>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</si>
  <si>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</si>
  <si>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</si>
  <si>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</si>
  <si>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</si>
  <si>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</si>
  <si>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</si>
  <si>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</si>
  <si>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</si>
  <si>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</si>
  <si>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</si>
  <si>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</si>
  <si>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</si>
  <si>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</si>
  <si>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</si>
  <si>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</si>
  <si>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</si>
  <si>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</si>
  <si>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</si>
  <si>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</si>
  <si>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</si>
  <si>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</si>
  <si>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</si>
  <si>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</si>
  <si>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</si>
  <si>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</si>
  <si>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</si>
  <si>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</si>
  <si>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</si>
  <si>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</si>
  <si>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</si>
  <si>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</si>
  <si>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</si>
  <si>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</si>
  <si>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</si>
  <si>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</si>
  <si>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</si>
  <si>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</si>
  <si>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</si>
  <si>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</si>
  <si>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</si>
  <si>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</si>
  <si>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</si>
  <si>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</si>
  <si>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</si>
  <si>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</si>
  <si>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</si>
  <si>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</si>
  <si>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</si>
  <si>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</si>
  <si>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</si>
  <si>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</si>
  <si>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</si>
  <si>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</si>
  <si>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</si>
  <si>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</si>
  <si>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</si>
  <si>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</si>
  <si>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</si>
  <si>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</si>
  <si>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</si>
  <si>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</si>
  <si>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</si>
  <si>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</si>
  <si>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</si>
  <si>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</si>
  <si>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</si>
  <si>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</si>
  <si>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</si>
  <si>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</si>
  <si>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</si>
  <si>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</si>
  <si>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</si>
  <si>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</si>
  <si>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</si>
  <si>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</si>
  <si>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2021-23-10000786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</si>
  <si>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SiempreAtención a la Primera Infancia y las directrices establecidas por el ICBF, en armonía con la Política de
Estado para el Desarrollo Integral de la Primera Infancia de Cero a Siempre.</t>
  </si>
  <si>
    <t>421</t>
  </si>
  <si>
    <t>INSTITUTO DE BIENESTAR FAMILIAR</t>
  </si>
  <si>
    <t>RESGUARDO INDIGENA ZENU DEL ALTO SAN JORGE SUR DEL DEPARTAMENTO DE CORDOBA ACUERDO N° 336 DE 2014</t>
  </si>
  <si>
    <t>131</t>
  </si>
  <si>
    <t>la prestación de servicios de educación inicial de cero a cinco (5) años, en el resguardo indígena zenú del alto San Jorge Sur del Departamento de Córdoba acuerdo No 336 del 2014 indígena con territorios Étnicos ubicados en los municipios de Puerto Libertador y Montelibano</t>
  </si>
  <si>
    <t>RESGUARDO INDIGENA ZENU DEL ALTO SAN JORGE SUR DEL DEPARTAMENTO DE CORDOBA ACUERDO N° 336 DE 2015</t>
  </si>
  <si>
    <t>RESGUARDO INDIGENA ZENU DEL ALTO SAN JORGE SUR DEL DEPARTAMENTO DE CORDOBA ACUERDO N° 336 DE 2016</t>
  </si>
  <si>
    <t>043</t>
  </si>
  <si>
    <t>RESGUARDO INDIGENA ZENU DEL ALTO SAN JORGE SUR DEL DEPARTAMENTO DE CORDOBA ACUERDO N° 336 DE 2017</t>
  </si>
  <si>
    <t>021</t>
  </si>
  <si>
    <t>373</t>
  </si>
  <si>
    <t>Promover  la proteccion integral de los niños,niñas y adolescentes a traves de la implementacion  de la modalidad de atencion “generaciones etnicas con bienestar</t>
  </si>
  <si>
    <t>Promover  la proteccion integral de los niños,niñas y adolescentes a traves de la implementacion  de la modalidad de atencion “generaciones etnicas con bienestar”</t>
  </si>
  <si>
    <t>177</t>
  </si>
  <si>
    <t>420</t>
  </si>
  <si>
    <t>358</t>
  </si>
  <si>
    <t>Atención para 200 familias etnicas de 4 cabildos pertenecientes al resguardo zenú alto san jorge y el consejo comunitario de bocas de ure</t>
  </si>
  <si>
    <t>223</t>
  </si>
  <si>
    <t>Mejorar los procesos familiares de 170 familias que hacen parte del resguardo zenu alto san jorge para potenciar sus capacidades a traves de encuentros vivenciales que les permita afrontar unidos situaciones adversas pocibilitandosu crecimiento individul y colectivodesde su identidad cultural</t>
  </si>
  <si>
    <t>189</t>
  </si>
  <si>
    <t>Promover  la proteccion integral de los niños,niñas y adolescentes y su proyecto de s de vida a traves de la implementacion  de la modalidad de atencion “generaciones etnicas con bienestar”</t>
  </si>
  <si>
    <t>272</t>
  </si>
  <si>
    <t>Fomentar el papel protagonico de las familias como gestores del proyecto de vida de 50 familias Afrodescendientes de las parcelas "Las palestinas"realizando actividades que recuperen sus valores culturales y apoyen la producción de alimentos respetando su cultura ancestral.</t>
  </si>
  <si>
    <t>273</t>
  </si>
  <si>
    <t>Elevar la calidad de las relaciones interfamiliares de 250 familias que hacen parte del 4 cabildos Zenú Alto San Jorge, através del acompañamiento psicosocial y tecnico que mejoren su unidad familiar, sus propias formas de producción alimentaria, valores culturales y creencias dentro de un marco de desarrollo armonico y sostenible que les permiten ejercer sus derechos y ser territorio de paz</t>
  </si>
  <si>
    <t>LEYLA ISABEL HERNANDEZ</t>
  </si>
  <si>
    <t>CARRERA 8 #13A-13</t>
  </si>
  <si>
    <t>3114275453</t>
  </si>
  <si>
    <t>BARRIO SANTA TERESA LOTE 15. CASA 11</t>
  </si>
  <si>
    <t>fusajorena@gmail.com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</si>
</sst>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200" zoomScale="85" zoomScaleNormal="85" zoomScaleSheetLayoutView="40" zoomScalePageLayoutView="40" workbookViewId="0">
      <selection activeCell="H213" sqref="H21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900217392</v>
      </c>
      <c r="C20" s="5"/>
      <c r="D20" s="73"/>
      <c r="E20" s="5"/>
      <c r="F20" s="5"/>
      <c r="G20" s="5"/>
      <c r="H20" s="243"/>
      <c r="I20" s="149" t="s">
        <v>220</v>
      </c>
      <c r="J20" s="150" t="s">
        <v>500</v>
      </c>
      <c r="K20" s="151">
        <v>2498867098</v>
      </c>
      <c r="L20" s="152">
        <v>44194</v>
      </c>
      <c r="M20" s="152">
        <v>44561</v>
      </c>
      <c r="N20" s="135">
        <f>+(M20-L20)/30</f>
        <v>12.233333333333333</v>
      </c>
      <c r="O20" s="138"/>
      <c r="U20" s="134"/>
      <c r="V20" s="105">
        <f ca="1">NOW()</f>
        <v>44194.390490393518</v>
      </c>
      <c r="W20" s="105">
        <f ca="1">NOW()</f>
        <v>44194.390490393518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SAN JORGE EN ACCIÓN</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43924</v>
      </c>
      <c r="F48" s="145">
        <v>44134</v>
      </c>
      <c r="G48" s="160">
        <f>IF(AND(E48&lt;&gt;"",F48&lt;&gt;""),((F48-E48)/30),"")</f>
        <v>7</v>
      </c>
      <c r="H48" s="114" t="s">
        <v>2682</v>
      </c>
      <c r="I48" s="113" t="s">
        <v>220</v>
      </c>
      <c r="J48" s="113" t="s">
        <v>500</v>
      </c>
      <c r="K48" s="123">
        <v>9800000</v>
      </c>
      <c r="L48" s="115" t="s">
        <v>1148</v>
      </c>
      <c r="M48" s="117">
        <v>1</v>
      </c>
      <c r="N48" s="115" t="s">
        <v>2634</v>
      </c>
      <c r="O48" s="115" t="s">
        <v>1148</v>
      </c>
      <c r="P48" s="78"/>
    </row>
    <row r="49" spans="1:16" s="6" customFormat="1" ht="24.75" customHeight="1" x14ac:dyDescent="0.25">
      <c r="A49" s="143">
        <v>2</v>
      </c>
      <c r="B49" s="122" t="s">
        <v>2683</v>
      </c>
      <c r="C49" s="112" t="s">
        <v>32</v>
      </c>
      <c r="D49" s="121" t="s">
        <v>2681</v>
      </c>
      <c r="E49" s="145">
        <v>43925</v>
      </c>
      <c r="F49" s="145">
        <v>44134</v>
      </c>
      <c r="G49" s="160">
        <f t="shared" ref="G49:G50" si="2">IF(AND(E49&lt;&gt;"",F49&lt;&gt;""),((F49-E49)/30),"")</f>
        <v>6.9666666666666668</v>
      </c>
      <c r="H49" s="122" t="s">
        <v>2682</v>
      </c>
      <c r="I49" s="113" t="s">
        <v>220</v>
      </c>
      <c r="J49" s="113" t="s">
        <v>505</v>
      </c>
      <c r="K49" s="123">
        <v>9800000</v>
      </c>
      <c r="L49" s="115" t="s">
        <v>1148</v>
      </c>
      <c r="M49" s="117">
        <v>1</v>
      </c>
      <c r="N49" s="115" t="s">
        <v>2634</v>
      </c>
      <c r="O49" s="115" t="s">
        <v>1148</v>
      </c>
      <c r="P49" s="78"/>
    </row>
    <row r="50" spans="1:16" s="6" customFormat="1" ht="24.75" customHeight="1" x14ac:dyDescent="0.25">
      <c r="A50" s="143">
        <v>3</v>
      </c>
      <c r="B50" s="122" t="s">
        <v>2684</v>
      </c>
      <c r="C50" s="112" t="s">
        <v>32</v>
      </c>
      <c r="D50" s="110" t="s">
        <v>2685</v>
      </c>
      <c r="E50" s="145">
        <v>42781</v>
      </c>
      <c r="F50" s="145">
        <v>43829</v>
      </c>
      <c r="G50" s="160">
        <f t="shared" si="2"/>
        <v>34.93333333333333</v>
      </c>
      <c r="H50" s="122" t="s">
        <v>2682</v>
      </c>
      <c r="I50" s="113" t="s">
        <v>220</v>
      </c>
      <c r="J50" s="113" t="s">
        <v>500</v>
      </c>
      <c r="K50" s="116">
        <v>34000000</v>
      </c>
      <c r="L50" s="115" t="s">
        <v>1148</v>
      </c>
      <c r="M50" s="117">
        <v>1</v>
      </c>
      <c r="N50" s="115" t="s">
        <v>2634</v>
      </c>
      <c r="O50" s="115" t="s">
        <v>1148</v>
      </c>
      <c r="P50" s="78"/>
    </row>
    <row r="51" spans="1:16" s="6" customFormat="1" ht="24.75" customHeight="1" outlineLevel="1" x14ac:dyDescent="0.25">
      <c r="A51" s="143">
        <v>4</v>
      </c>
      <c r="B51" s="122" t="s">
        <v>2686</v>
      </c>
      <c r="C51" s="112" t="s">
        <v>32</v>
      </c>
      <c r="D51" s="110" t="s">
        <v>2687</v>
      </c>
      <c r="E51" s="145">
        <v>42065</v>
      </c>
      <c r="F51" s="145">
        <v>42643</v>
      </c>
      <c r="G51" s="160">
        <f t="shared" ref="G51:G107" si="3">IF(AND(E51&lt;&gt;"",F51&lt;&gt;""),((F51-E51)/30),"")</f>
        <v>19.266666666666666</v>
      </c>
      <c r="H51" s="122" t="s">
        <v>2682</v>
      </c>
      <c r="I51" s="113" t="s">
        <v>220</v>
      </c>
      <c r="J51" s="113" t="s">
        <v>500</v>
      </c>
      <c r="K51" s="123">
        <v>25500000</v>
      </c>
      <c r="L51" s="115" t="s">
        <v>1148</v>
      </c>
      <c r="M51" s="117">
        <v>1</v>
      </c>
      <c r="N51" s="115" t="s">
        <v>2634</v>
      </c>
      <c r="O51" s="115" t="s">
        <v>1148</v>
      </c>
      <c r="P51" s="78"/>
    </row>
    <row r="52" spans="1:16" s="7" customFormat="1" ht="24.75" customHeight="1" outlineLevel="1" x14ac:dyDescent="0.25">
      <c r="A52" s="144">
        <v>5</v>
      </c>
      <c r="B52" s="111" t="s">
        <v>2679</v>
      </c>
      <c r="C52" s="112" t="s">
        <v>31</v>
      </c>
      <c r="D52" s="110" t="s">
        <v>2688</v>
      </c>
      <c r="E52" s="145">
        <v>41991</v>
      </c>
      <c r="F52" s="145">
        <v>42338</v>
      </c>
      <c r="G52" s="160">
        <f t="shared" si="3"/>
        <v>11.566666666666666</v>
      </c>
      <c r="H52" s="119" t="s">
        <v>2689</v>
      </c>
      <c r="I52" s="113" t="s">
        <v>220</v>
      </c>
      <c r="J52" s="113" t="s">
        <v>500</v>
      </c>
      <c r="K52" s="116">
        <v>110437525</v>
      </c>
      <c r="L52" s="115" t="s">
        <v>1148</v>
      </c>
      <c r="M52" s="117">
        <v>1</v>
      </c>
      <c r="N52" s="115" t="s">
        <v>2634</v>
      </c>
      <c r="O52" s="115" t="s">
        <v>1148</v>
      </c>
      <c r="P52" s="79"/>
    </row>
    <row r="53" spans="1:16" s="7" customFormat="1" ht="24.75" customHeight="1" outlineLevel="1" x14ac:dyDescent="0.25">
      <c r="A53" s="144">
        <v>6</v>
      </c>
      <c r="B53" s="122" t="s">
        <v>2679</v>
      </c>
      <c r="C53" s="112" t="s">
        <v>31</v>
      </c>
      <c r="D53" s="110" t="s">
        <v>2678</v>
      </c>
      <c r="E53" s="145">
        <v>42360</v>
      </c>
      <c r="F53" s="145">
        <v>42689</v>
      </c>
      <c r="G53" s="160">
        <f t="shared" si="3"/>
        <v>10.966666666666667</v>
      </c>
      <c r="H53" s="119" t="s">
        <v>2690</v>
      </c>
      <c r="I53" s="113" t="s">
        <v>220</v>
      </c>
      <c r="J53" s="113" t="s">
        <v>500</v>
      </c>
      <c r="K53" s="116">
        <v>153205000</v>
      </c>
      <c r="L53" s="115" t="s">
        <v>1148</v>
      </c>
      <c r="M53" s="117">
        <v>1</v>
      </c>
      <c r="N53" s="115" t="s">
        <v>2634</v>
      </c>
      <c r="O53" s="115" t="s">
        <v>1148</v>
      </c>
      <c r="P53" s="79"/>
    </row>
    <row r="54" spans="1:16" s="7" customFormat="1" ht="24.75" customHeight="1" outlineLevel="1" x14ac:dyDescent="0.25">
      <c r="A54" s="144">
        <v>7</v>
      </c>
      <c r="B54" s="122" t="s">
        <v>2679</v>
      </c>
      <c r="C54" s="112" t="s">
        <v>31</v>
      </c>
      <c r="D54" s="121" t="s">
        <v>2678</v>
      </c>
      <c r="E54" s="145">
        <v>42361</v>
      </c>
      <c r="F54" s="145">
        <v>42690</v>
      </c>
      <c r="G54" s="160">
        <f t="shared" si="3"/>
        <v>10.966666666666667</v>
      </c>
      <c r="H54" s="119" t="s">
        <v>2690</v>
      </c>
      <c r="I54" s="113" t="s">
        <v>220</v>
      </c>
      <c r="J54" s="113" t="s">
        <v>500</v>
      </c>
      <c r="K54" s="118">
        <v>153205000</v>
      </c>
      <c r="L54" s="115" t="s">
        <v>1148</v>
      </c>
      <c r="M54" s="117">
        <v>1</v>
      </c>
      <c r="N54" s="115" t="s">
        <v>2634</v>
      </c>
      <c r="O54" s="115" t="s">
        <v>1148</v>
      </c>
      <c r="P54" s="79"/>
    </row>
    <row r="55" spans="1:16" s="7" customFormat="1" ht="24.75" customHeight="1" outlineLevel="1" x14ac:dyDescent="0.25">
      <c r="A55" s="144">
        <v>8</v>
      </c>
      <c r="B55" s="122" t="s">
        <v>2679</v>
      </c>
      <c r="C55" s="112" t="s">
        <v>31</v>
      </c>
      <c r="D55" s="110" t="s">
        <v>2691</v>
      </c>
      <c r="E55" s="145">
        <v>42818</v>
      </c>
      <c r="F55" s="145">
        <v>43084</v>
      </c>
      <c r="G55" s="160">
        <f t="shared" si="3"/>
        <v>8.8666666666666671</v>
      </c>
      <c r="H55" s="114" t="s">
        <v>2690</v>
      </c>
      <c r="I55" s="113" t="s">
        <v>220</v>
      </c>
      <c r="J55" s="113" t="s">
        <v>500</v>
      </c>
      <c r="K55" s="118">
        <v>323103825</v>
      </c>
      <c r="L55" s="115" t="s">
        <v>1148</v>
      </c>
      <c r="M55" s="117">
        <v>1</v>
      </c>
      <c r="N55" s="115" t="s">
        <v>2634</v>
      </c>
      <c r="O55" s="115" t="s">
        <v>1148</v>
      </c>
      <c r="P55" s="79"/>
    </row>
    <row r="56" spans="1:16" s="7" customFormat="1" ht="24.75" customHeight="1" outlineLevel="1" x14ac:dyDescent="0.25">
      <c r="A56" s="144">
        <v>9</v>
      </c>
      <c r="B56" s="122" t="s">
        <v>2679</v>
      </c>
      <c r="C56" s="112" t="s">
        <v>31</v>
      </c>
      <c r="D56" s="110" t="s">
        <v>2692</v>
      </c>
      <c r="E56" s="145">
        <v>43091</v>
      </c>
      <c r="F56" s="145">
        <v>43358</v>
      </c>
      <c r="G56" s="160">
        <f t="shared" si="3"/>
        <v>8.9</v>
      </c>
      <c r="H56" s="114" t="s">
        <v>2690</v>
      </c>
      <c r="I56" s="113" t="s">
        <v>220</v>
      </c>
      <c r="J56" s="113" t="s">
        <v>500</v>
      </c>
      <c r="K56" s="118">
        <v>241967025</v>
      </c>
      <c r="L56" s="115" t="s">
        <v>1148</v>
      </c>
      <c r="M56" s="117">
        <v>1</v>
      </c>
      <c r="N56" s="115" t="s">
        <v>2634</v>
      </c>
      <c r="O56" s="115" t="s">
        <v>1148</v>
      </c>
      <c r="P56" s="79"/>
    </row>
    <row r="57" spans="1:16" s="7" customFormat="1" ht="24.75" customHeight="1" outlineLevel="1" x14ac:dyDescent="0.25">
      <c r="A57" s="144">
        <v>10</v>
      </c>
      <c r="B57" s="122" t="s">
        <v>2679</v>
      </c>
      <c r="C57" s="65" t="s">
        <v>31</v>
      </c>
      <c r="D57" s="63" t="s">
        <v>2693</v>
      </c>
      <c r="E57" s="145">
        <v>43069</v>
      </c>
      <c r="F57" s="145">
        <v>43312</v>
      </c>
      <c r="G57" s="160">
        <f t="shared" si="3"/>
        <v>8.1</v>
      </c>
      <c r="H57" s="64" t="s">
        <v>2694</v>
      </c>
      <c r="I57" s="63" t="s">
        <v>220</v>
      </c>
      <c r="J57" s="63" t="s">
        <v>500</v>
      </c>
      <c r="K57" s="66">
        <v>131683528</v>
      </c>
      <c r="L57" s="65" t="s">
        <v>1148</v>
      </c>
      <c r="M57" s="67">
        <v>1</v>
      </c>
      <c r="N57" s="65" t="s">
        <v>2634</v>
      </c>
      <c r="O57" s="65" t="s">
        <v>1148</v>
      </c>
      <c r="P57" s="79"/>
    </row>
    <row r="58" spans="1:16" s="7" customFormat="1" ht="24.75" customHeight="1" outlineLevel="1" x14ac:dyDescent="0.25">
      <c r="A58" s="144">
        <v>11</v>
      </c>
      <c r="B58" s="122" t="s">
        <v>2679</v>
      </c>
      <c r="C58" s="65" t="s">
        <v>31</v>
      </c>
      <c r="D58" s="63" t="s">
        <v>2695</v>
      </c>
      <c r="E58" s="145">
        <v>43585</v>
      </c>
      <c r="F58" s="145">
        <v>43830</v>
      </c>
      <c r="G58" s="160">
        <f t="shared" si="3"/>
        <v>8.1666666666666661</v>
      </c>
      <c r="H58" s="64" t="s">
        <v>2696</v>
      </c>
      <c r="I58" s="63" t="s">
        <v>220</v>
      </c>
      <c r="J58" s="63" t="s">
        <v>500</v>
      </c>
      <c r="K58" s="66">
        <v>121009138</v>
      </c>
      <c r="L58" s="65" t="s">
        <v>1148</v>
      </c>
      <c r="M58" s="67">
        <v>1</v>
      </c>
      <c r="N58" s="65" t="s">
        <v>2634</v>
      </c>
      <c r="O58" s="65" t="s">
        <v>1148</v>
      </c>
      <c r="P58" s="79"/>
    </row>
    <row r="59" spans="1:16" s="7" customFormat="1" ht="24.75" customHeight="1" outlineLevel="1" x14ac:dyDescent="0.25">
      <c r="A59" s="144">
        <v>12</v>
      </c>
      <c r="B59" s="122" t="s">
        <v>2679</v>
      </c>
      <c r="C59" s="65" t="s">
        <v>31</v>
      </c>
      <c r="D59" s="63" t="s">
        <v>2697</v>
      </c>
      <c r="E59" s="145">
        <v>43560</v>
      </c>
      <c r="F59" s="145">
        <v>43814</v>
      </c>
      <c r="G59" s="160">
        <f t="shared" si="3"/>
        <v>8.4666666666666668</v>
      </c>
      <c r="H59" s="64" t="s">
        <v>2698</v>
      </c>
      <c r="I59" s="63" t="s">
        <v>220</v>
      </c>
      <c r="J59" s="63" t="s">
        <v>500</v>
      </c>
      <c r="K59" s="66">
        <v>285910350</v>
      </c>
      <c r="L59" s="65" t="s">
        <v>1148</v>
      </c>
      <c r="M59" s="67">
        <v>1</v>
      </c>
      <c r="N59" s="65" t="s">
        <v>2634</v>
      </c>
      <c r="O59" s="65" t="s">
        <v>1148</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2699</v>
      </c>
      <c r="E114" s="145">
        <v>44044</v>
      </c>
      <c r="F114" s="145">
        <v>44196</v>
      </c>
      <c r="G114" s="160">
        <f>IF(AND(E114&lt;&gt;"",F114&lt;&gt;""),((F114-E114)/30),"")</f>
        <v>5.0666666666666664</v>
      </c>
      <c r="H114" s="122" t="s">
        <v>2700</v>
      </c>
      <c r="I114" s="121" t="s">
        <v>220</v>
      </c>
      <c r="J114" s="121" t="s">
        <v>500</v>
      </c>
      <c r="K114" s="123">
        <v>50000000</v>
      </c>
      <c r="L114" s="100">
        <f>+IF(AND(K114&gt;0,O114="Ejecución"),(K114/877802)*Tabla28[[#This Row],[% participación]],IF(AND(K114&gt;0,O114&lt;&gt;"Ejecución"),"-",""))</f>
        <v>56.96045349634656</v>
      </c>
      <c r="M114" s="124" t="s">
        <v>1148</v>
      </c>
      <c r="N114" s="173">
        <v>1</v>
      </c>
      <c r="O114" s="162" t="s">
        <v>1150</v>
      </c>
      <c r="P114" s="78"/>
    </row>
    <row r="115" spans="1:16" s="6" customFormat="1" ht="24.75" customHeight="1" x14ac:dyDescent="0.25">
      <c r="A115" s="143">
        <v>2</v>
      </c>
      <c r="B115" s="161" t="s">
        <v>2664</v>
      </c>
      <c r="C115" s="163" t="s">
        <v>31</v>
      </c>
      <c r="D115" s="63" t="s">
        <v>2701</v>
      </c>
      <c r="E115" s="145">
        <v>44045</v>
      </c>
      <c r="F115" s="145">
        <v>44197</v>
      </c>
      <c r="G115" s="160">
        <f t="shared" ref="G115:G116" si="4">IF(AND(E115&lt;&gt;"",F115&lt;&gt;""),((F115-E115)/30),"")</f>
        <v>5.0666666666666664</v>
      </c>
      <c r="H115" s="64" t="s">
        <v>2702</v>
      </c>
      <c r="I115" s="63" t="s">
        <v>220</v>
      </c>
      <c r="J115" s="63" t="s">
        <v>500</v>
      </c>
      <c r="K115" s="68">
        <v>250000000</v>
      </c>
      <c r="L115" s="100">
        <f>+IF(AND(K115&gt;0,O115="Ejecución"),(K115/877802)*Tabla28[[#This Row],[% participación]],IF(AND(K115&gt;0,O115&lt;&gt;"Ejecución"),"-",""))</f>
        <v>284.80226748173277</v>
      </c>
      <c r="M115" s="65" t="s">
        <v>1148</v>
      </c>
      <c r="N115" s="173">
        <v>1</v>
      </c>
      <c r="O115" s="162" t="s">
        <v>1150</v>
      </c>
      <c r="P115" s="78"/>
    </row>
    <row r="116" spans="1:16" s="6" customFormat="1" ht="24.75" customHeight="1" x14ac:dyDescent="0.25">
      <c r="A116" s="143">
        <v>3</v>
      </c>
      <c r="B116" s="161" t="s">
        <v>2664</v>
      </c>
      <c r="C116" s="163" t="s">
        <v>31</v>
      </c>
      <c r="D116" s="121" t="s">
        <v>2701</v>
      </c>
      <c r="E116" s="145">
        <v>44046</v>
      </c>
      <c r="F116" s="145">
        <v>44198</v>
      </c>
      <c r="G116" s="160">
        <f t="shared" si="4"/>
        <v>5.0666666666666664</v>
      </c>
      <c r="H116" s="122" t="s">
        <v>2702</v>
      </c>
      <c r="I116" s="63" t="s">
        <v>220</v>
      </c>
      <c r="J116" s="63" t="s">
        <v>511</v>
      </c>
      <c r="K116" s="68">
        <v>250000000</v>
      </c>
      <c r="L116" s="100">
        <f>+IF(AND(K116&gt;0,O116="Ejecución"),(K116/877802)*Tabla28[[#This Row],[% participación]],IF(AND(K116&gt;0,O116&lt;&gt;"Ejecución"),"-",""))</f>
        <v>284.80226748173277</v>
      </c>
      <c r="M116" s="65" t="s">
        <v>1148</v>
      </c>
      <c r="N116" s="173">
        <v>1</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0.02</v>
      </c>
      <c r="G179" s="165">
        <f>IF(F179&gt;0,SUM(E179+F179),"")</f>
        <v>0.04</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99954683.920000002</v>
      </c>
      <c r="F185" s="92"/>
      <c r="G185" s="93"/>
      <c r="H185" s="88"/>
      <c r="I185" s="90" t="s">
        <v>2627</v>
      </c>
      <c r="J185" s="166">
        <f>+SUM(M179:M183)</f>
        <v>0.02</v>
      </c>
      <c r="K185" s="236" t="s">
        <v>2628</v>
      </c>
      <c r="L185" s="236"/>
      <c r="M185" s="94">
        <f>+J185*(SUM(K20:K35))</f>
        <v>49977341.960000001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41991</v>
      </c>
      <c r="D193" s="5"/>
      <c r="E193" s="126">
        <v>4026</v>
      </c>
      <c r="F193" s="5"/>
      <c r="G193" s="5"/>
      <c r="H193" s="147" t="s">
        <v>2703</v>
      </c>
      <c r="J193" s="5"/>
      <c r="K193" s="127">
        <v>41991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2704</v>
      </c>
      <c r="J211" s="27" t="s">
        <v>2622</v>
      </c>
      <c r="K211" s="148" t="s">
        <v>2706</v>
      </c>
      <c r="L211" s="21"/>
      <c r="M211" s="21"/>
      <c r="N211" s="21"/>
      <c r="O211" s="8"/>
    </row>
    <row r="212" spans="1:15" x14ac:dyDescent="0.25">
      <c r="A212" s="9"/>
      <c r="B212" s="27" t="s">
        <v>2619</v>
      </c>
      <c r="C212" s="147" t="s">
        <v>2703</v>
      </c>
      <c r="D212" s="21"/>
      <c r="G212" s="27" t="s">
        <v>2621</v>
      </c>
      <c r="H212" s="148" t="s">
        <v>2705</v>
      </c>
      <c r="J212" s="27" t="s">
        <v>2623</v>
      </c>
      <c r="K212" s="147" t="s">
        <v>2707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2020-12-29T14:30:55Z</cp:lastPrinted>
  <dcterms:created xsi:type="dcterms:W3CDTF">2020-10-14T21:57:42Z</dcterms:created>
  <dcterms:modified xsi:type="dcterms:W3CDTF">2020-12-29T14:32:51Z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