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<sst xmlns="http://schemas.openxmlformats.org/spreadsheetml/2006/main" count="3203" uniqueCount="2705">
  <si>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</si>
  <si>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</si>
  <si>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</si>
  <si>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</si>
  <si>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</si>
  <si>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</si>
  <si>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</si>
  <si>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</si>
  <si>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</si>
  <si>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</si>
  <si>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</si>
  <si>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</si>
  <si>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</si>
  <si>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</si>
  <si>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</si>
  <si>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</si>
  <si>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</si>
  <si>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</si>
  <si>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</si>
  <si>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</si>
  <si>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</si>
  <si>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</si>
  <si>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</si>
  <si>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</si>
  <si>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</si>
  <si>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</si>
  <si>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</si>
  <si>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</si>
  <si>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</si>
  <si>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</si>
  <si>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</si>
  <si>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</si>
  <si>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</si>
  <si>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</si>
  <si>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</si>
  <si>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</si>
  <si>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</si>
  <si>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</si>
  <si>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</si>
  <si>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</si>
  <si>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</si>
  <si>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</si>
  <si>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</si>
  <si>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</si>
  <si>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</si>
  <si>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</si>
  <si>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</si>
  <si>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</si>
  <si>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</si>
  <si>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</si>
  <si>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</si>
  <si>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</si>
  <si>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</si>
  <si>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</si>
  <si>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</si>
  <si>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</si>
  <si>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</si>
  <si>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</si>
  <si>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</si>
  <si>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</si>
  <si>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</si>
  <si>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</si>
  <si>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</si>
  <si>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</si>
  <si>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</si>
  <si>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</si>
  <si>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</si>
  <si>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</si>
  <si>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</si>
  <si>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</si>
  <si>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</si>
  <si>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</si>
  <si>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</si>
  <si>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</si>
  <si>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</si>
  <si>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</si>
  <si>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</si>
  <si>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</si>
  <si>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</si>
  <si>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</si>
  <si>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</si>
  <si>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</si>
  <si>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</si>
  <si>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</si>
  <si>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</si>
  <si>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</si>
  <si>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</si>
  <si>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</si>
  <si>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</si>
  <si>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</si>
  <si>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</si>
  <si>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</si>
  <si>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</si>
  <si>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</si>
  <si>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</si>
  <si>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</si>
  <si>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</si>
  <si>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</si>
  <si>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</si>
  <si>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</si>
  <si>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</si>
  <si>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</si>
  <si>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</si>
  <si>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</si>
  <si>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</si>
  <si>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</si>
  <si>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</si>
  <si>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</si>
  <si>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</si>
  <si>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</si>
  <si>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</si>
  <si>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</si>
  <si>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</si>
  <si>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</si>
  <si>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</si>
  <si>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</si>
  <si>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</si>
  <si>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</si>
  <si>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</si>
  <si>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</si>
  <si>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</si>
  <si>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</si>
  <si>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</si>
  <si>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</si>
  <si>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</si>
  <si>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</si>
  <si>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</si>
  <si>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</si>
  <si>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</si>
  <si>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</si>
  <si>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</si>
  <si>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</si>
  <si>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</si>
  <si>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</si>
  <si>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</si>
  <si>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</si>
  <si>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</si>
  <si>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</si>
  <si>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</si>
  <si>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</si>
  <si>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</si>
  <si>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</si>
  <si>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</si>
  <si>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</si>
  <si>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</si>
  <si>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</si>
  <si>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</si>
  <si>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</si>
  <si>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</si>
  <si>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</si>
  <si>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</si>
  <si>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</si>
  <si>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</si>
  <si>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</si>
  <si>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</si>
  <si>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</si>
  <si>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</si>
  <si>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</si>
  <si>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</si>
  <si>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</si>
  <si>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</si>
  <si>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</si>
  <si>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</si>
  <si>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</si>
  <si>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</si>
  <si>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</si>
  <si>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</si>
  <si>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</si>
  <si>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</si>
  <si>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</si>
  <si>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</si>
  <si>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</si>
  <si>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</si>
  <si>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</si>
  <si>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</si>
  <si>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</si>
  <si>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</si>
  <si>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</si>
  <si>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</si>
  <si>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</si>
  <si>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</si>
  <si>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</si>
  <si>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</si>
  <si>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</si>
  <si>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</si>
  <si>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</si>
  <si>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</si>
  <si>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</si>
  <si>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</si>
  <si>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</si>
  <si>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</si>
  <si>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</si>
  <si>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</si>
  <si>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</si>
  <si>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</si>
  <si>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</si>
  <si>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</si>
  <si>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</si>
  <si>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</si>
  <si>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</si>
  <si>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</si>
  <si>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</si>
  <si>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</si>
  <si>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</si>
  <si>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</si>
  <si>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</si>
  <si>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</si>
  <si>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</si>
  <si>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</si>
  <si>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</si>
  <si>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</si>
  <si>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</si>
  <si>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</si>
  <si>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</si>
  <si>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</si>
  <si>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</si>
  <si>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</si>
  <si>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</si>
  <si>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</si>
  <si>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</si>
  <si>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</si>
  <si>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</si>
  <si>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</si>
  <si>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</si>
  <si>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</si>
  <si>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</si>
  <si>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</si>
  <si>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</si>
  <si>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</si>
  <si>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</si>
  <si>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</si>
  <si>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</si>
  <si>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</si>
  <si>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</si>
  <si>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</si>
  <si>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</si>
  <si>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</si>
  <si>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</si>
  <si>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</si>
  <si>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</si>
  <si>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</si>
  <si>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</si>
  <si>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</si>
  <si>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</si>
  <si>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</si>
  <si>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</si>
  <si>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</si>
  <si>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</si>
  <si>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</si>
  <si>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</si>
  <si>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</si>
  <si>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</si>
  <si>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</si>
  <si>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</si>
  <si>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</si>
  <si>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</si>
  <si>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</si>
  <si>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</si>
  <si>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</si>
  <si>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</si>
  <si>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</si>
  <si>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</si>
  <si>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</si>
  <si>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</si>
  <si>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</si>
  <si>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</si>
  <si>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</si>
  <si>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</si>
  <si>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</si>
  <si>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</si>
  <si>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</si>
  <si>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</si>
  <si>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</si>
  <si>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</si>
  <si>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</si>
  <si>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</si>
  <si>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</si>
  <si>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</si>
  <si>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</si>
  <si>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</si>
  <si>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</si>
  <si>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</si>
  <si>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</si>
  <si>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</si>
  <si>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</si>
  <si>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</si>
  <si>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</si>
  <si>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</si>
  <si>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</si>
  <si>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</si>
  <si>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</si>
  <si>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</si>
  <si>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</si>
  <si>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</si>
  <si>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</si>
  <si>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</si>
  <si>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</si>
  <si>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</si>
  <si>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</si>
  <si>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</si>
  <si>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</si>
  <si>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</si>
  <si>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</si>
  <si>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</si>
  <si>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</si>
  <si>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</si>
  <si>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</si>
  <si>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</si>
  <si>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</si>
  <si>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</si>
  <si>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</si>
  <si>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</si>
  <si>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</si>
  <si>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</si>
  <si>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</si>
  <si>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</si>
  <si>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</si>
  <si>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</si>
  <si>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</si>
  <si>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</si>
  <si>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</si>
  <si>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</si>
  <si>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</si>
  <si>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</si>
  <si>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</si>
  <si>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</si>
  <si>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</si>
  <si>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</si>
  <si>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</si>
  <si>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</si>
  <si>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</si>
  <si>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</si>
  <si>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</si>
  <si>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</si>
  <si>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</si>
  <si>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</si>
  <si>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</si>
  <si>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</si>
  <si>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</si>
  <si>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</si>
  <si>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</si>
  <si>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</si>
  <si>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</si>
  <si>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</si>
  <si>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</si>
  <si>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</si>
  <si>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</si>
  <si>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</si>
  <si>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</si>
  <si>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</si>
  <si>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</si>
  <si>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</si>
  <si>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</si>
  <si>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</si>
  <si>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</si>
  <si>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</si>
  <si>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</si>
  <si>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</si>
  <si>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</si>
  <si>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</si>
  <si>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</si>
  <si>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</si>
  <si>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</si>
  <si>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</si>
  <si>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</si>
  <si>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</si>
  <si>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</si>
  <si>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</si>
  <si>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</si>
  <si>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</si>
  <si>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</si>
  <si>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</si>
  <si>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</si>
  <si>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</si>
  <si>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</si>
  <si>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</si>
  <si>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</si>
  <si>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</si>
  <si>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</si>
  <si>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</si>
  <si>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</si>
  <si>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</si>
  <si>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</si>
  <si>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</si>
  <si>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</si>
  <si>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</si>
  <si>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</si>
  <si>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</si>
  <si>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</si>
  <si>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</si>
  <si>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</si>
  <si>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</si>
  <si>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</si>
  <si>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</si>
  <si>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</si>
  <si>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</si>
  <si>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</si>
  <si>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</si>
  <si>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</si>
  <si>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</si>
  <si>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</si>
  <si>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</si>
  <si>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</si>
  <si>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</si>
  <si>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</si>
  <si>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</si>
  <si>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</si>
  <si>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</si>
  <si>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</si>
  <si>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</si>
  <si>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</si>
  <si>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</si>
  <si>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</si>
  <si>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</si>
  <si>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</si>
  <si>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</si>
  <si>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</si>
  <si>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</si>
  <si>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</si>
  <si>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</si>
  <si>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</si>
  <si>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</si>
  <si>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</si>
  <si>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</si>
  <si>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</si>
  <si>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</si>
  <si>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</si>
  <si>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</si>
  <si>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</si>
  <si>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</si>
  <si>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</si>
  <si>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</si>
  <si>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</si>
  <si>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</si>
  <si>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</si>
  <si>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</si>
  <si>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</si>
  <si>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</si>
  <si>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</si>
  <si>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</si>
  <si>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</si>
  <si>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</si>
  <si>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</si>
  <si>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</si>
  <si>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</si>
  <si>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</si>
  <si>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</si>
  <si>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</si>
  <si>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</si>
  <si>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</si>
  <si>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</si>
  <si>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</si>
  <si>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</si>
  <si>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</si>
  <si>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</si>
  <si>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</si>
  <si>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</si>
  <si>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</si>
  <si>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</si>
  <si>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</si>
  <si>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</si>
  <si>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</si>
  <si>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</si>
  <si>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</si>
  <si>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</si>
  <si>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</si>
  <si>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</si>
  <si>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</si>
  <si>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</si>
  <si>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</si>
  <si>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</si>
  <si>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</si>
  <si>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</si>
  <si>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</si>
  <si>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</si>
  <si>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</si>
  <si>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</si>
  <si>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</si>
  <si>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</si>
  <si>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</si>
  <si>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</si>
  <si>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</si>
  <si>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</si>
  <si>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</si>
  <si>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</si>
  <si>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</si>
  <si>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</si>
  <si>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</si>
  <si>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</si>
  <si>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</si>
  <si>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</si>
  <si>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</si>
  <si>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</si>
  <si>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</si>
  <si>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</si>
  <si>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</si>
  <si>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</si>
  <si>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</si>
  <si>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</si>
  <si>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</si>
  <si>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</si>
  <si>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</si>
  <si>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</si>
  <si>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</si>
  <si>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</si>
  <si>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</si>
  <si>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</si>
  <si>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</si>
  <si>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</si>
  <si>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</si>
  <si>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</si>
  <si>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</si>
  <si>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</si>
  <si>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</si>
  <si>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</si>
  <si>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</si>
  <si>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</si>
  <si>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</si>
  <si>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</si>
  <si>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</si>
  <si>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</si>
  <si>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</si>
  <si>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</si>
  <si>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</si>
  <si>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</si>
  <si>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</si>
  <si>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</si>
  <si>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</si>
  <si>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</si>
  <si>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</si>
  <si>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</si>
  <si>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</si>
  <si>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</si>
  <si>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</si>
  <si>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</si>
  <si>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</si>
  <si>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</si>
  <si>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</si>
  <si>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</si>
  <si>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</si>
  <si>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</si>
  <si>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</si>
  <si>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</si>
  <si>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</si>
  <si>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</si>
  <si>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</si>
  <si>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</si>
  <si>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</si>
  <si>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</si>
  <si>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</si>
  <si>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</si>
  <si>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</si>
  <si>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</si>
  <si>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</si>
  <si>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</si>
  <si>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</si>
  <si>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</si>
  <si>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</si>
  <si>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</si>
  <si>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</si>
  <si>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</si>
  <si>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</si>
  <si>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</si>
  <si>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</si>
  <si>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</si>
  <si>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</si>
  <si>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</si>
  <si>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</si>
  <si>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</si>
  <si>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</si>
  <si>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</si>
  <si>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</si>
  <si>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</si>
  <si>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</si>
  <si>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</si>
  <si>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</si>
  <si>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</si>
  <si>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</si>
  <si>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</si>
  <si>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</si>
  <si>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</si>
  <si>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</si>
  <si>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</si>
  <si>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</si>
  <si>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</si>
  <si>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</si>
  <si>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</si>
  <si>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</si>
  <si>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</si>
  <si>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</si>
  <si>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</si>
  <si>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</si>
  <si>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</si>
  <si>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</si>
  <si>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</si>
  <si>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</si>
  <si>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</si>
  <si>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</si>
  <si>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</si>
  <si>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</si>
  <si>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</si>
  <si>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</si>
  <si>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</si>
  <si>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</si>
  <si>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</si>
  <si>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</si>
  <si>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</si>
  <si>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</si>
  <si>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</si>
  <si>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</si>
  <si>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</si>
  <si>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</si>
  <si>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</si>
  <si>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</si>
  <si>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</si>
  <si>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</si>
  <si>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</si>
  <si>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</si>
  <si>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</si>
  <si>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</si>
  <si>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</si>
  <si>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</si>
  <si>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</si>
  <si>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</si>
  <si>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</si>
  <si>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</si>
  <si>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</si>
  <si>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</si>
  <si>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</si>
  <si>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</si>
  <si>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</si>
  <si>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</si>
  <si>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</si>
  <si>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</si>
  <si>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</si>
  <si>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</si>
  <si>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</si>
  <si>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</si>
  <si>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</si>
  <si>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</si>
  <si>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</si>
  <si>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</si>
  <si>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</si>
  <si>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</si>
  <si>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</si>
  <si>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</si>
  <si>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</si>
  <si>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</si>
  <si>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</si>
  <si>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</si>
  <si>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</si>
  <si>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</si>
  <si>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</si>
  <si>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</si>
  <si>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</si>
  <si>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</si>
  <si>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</si>
  <si>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</si>
  <si>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</si>
  <si>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</si>
  <si>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</si>
  <si>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</si>
  <si>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</si>
  <si>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</si>
  <si>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</si>
  <si>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</si>
  <si>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</si>
  <si>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</si>
  <si>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</si>
  <si>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</si>
  <si>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</si>
  <si>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</si>
  <si>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</si>
  <si>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</si>
  <si>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</si>
  <si>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</si>
  <si>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</si>
  <si>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</si>
  <si>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</si>
  <si>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</si>
  <si>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</si>
  <si>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</si>
  <si>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</si>
  <si>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</si>
  <si>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</si>
  <si>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</si>
  <si>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</si>
  <si>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</si>
  <si>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</si>
  <si>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</si>
  <si>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</si>
  <si>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</si>
  <si>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</si>
  <si>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</si>
  <si>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</si>
  <si>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</si>
  <si>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</si>
  <si>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</si>
  <si>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</si>
  <si>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</si>
  <si>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</si>
  <si>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</si>
  <si>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</si>
  <si>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</si>
  <si>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</si>
  <si>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</si>
  <si>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</si>
  <si>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</si>
  <si>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</si>
  <si>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</si>
  <si>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</si>
  <si>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</si>
  <si>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</si>
  <si>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</si>
  <si>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</si>
  <si>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</si>
  <si>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</si>
  <si>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</si>
  <si>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</si>
  <si>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</si>
  <si>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</si>
  <si>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</si>
  <si>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</si>
  <si>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</si>
  <si>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</si>
  <si>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</si>
  <si>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</si>
  <si>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</si>
  <si>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</si>
  <si>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</si>
  <si>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</si>
  <si>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</si>
  <si>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</si>
  <si>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</si>
  <si>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</si>
  <si>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</si>
  <si>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</si>
  <si>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</si>
  <si>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</si>
  <si>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</si>
  <si>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</si>
  <si>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</si>
  <si>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</si>
  <si>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</si>
  <si>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</si>
  <si>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</si>
  <si>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</si>
  <si>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</si>
  <si>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</si>
  <si>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</si>
  <si>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</si>
  <si>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</si>
  <si>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</si>
  <si>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</si>
  <si>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</si>
  <si>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</si>
  <si>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</si>
  <si>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</si>
  <si>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</si>
  <si>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</si>
  <si>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</si>
  <si>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</si>
  <si>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</si>
  <si>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</si>
  <si>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</si>
  <si>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</si>
  <si>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</si>
  <si>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</si>
  <si>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</si>
  <si>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</si>
  <si>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</si>
  <si>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</si>
  <si>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</si>
  <si>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</si>
  <si>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</si>
  <si>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</si>
  <si>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</si>
  <si>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</si>
  <si>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</si>
  <si>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</si>
  <si>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</si>
  <si>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</si>
  <si>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</si>
  <si>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</si>
  <si>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</si>
  <si>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</si>
  <si>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</si>
  <si>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</si>
  <si>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</si>
  <si>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</si>
  <si>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</si>
  <si>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</si>
  <si>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</si>
  <si>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</si>
  <si>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</si>
  <si>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</si>
  <si>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</si>
  <si>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</si>
  <si>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</si>
  <si>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</si>
  <si>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</si>
  <si>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</si>
  <si>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</si>
  <si>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</si>
  <si>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</si>
  <si>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</si>
  <si>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</si>
  <si>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</si>
  <si>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</si>
  <si>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</si>
  <si>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</si>
  <si>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</si>
  <si>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</si>
  <si>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</si>
  <si>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</si>
  <si>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</si>
  <si>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</si>
  <si>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</si>
  <si>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</si>
  <si>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</si>
  <si>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</si>
  <si>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</si>
  <si>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</si>
  <si>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</si>
  <si>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</si>
  <si>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</si>
  <si>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</si>
  <si>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</si>
  <si>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</si>
  <si>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</si>
  <si>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</si>
  <si>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</si>
  <si>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</si>
  <si>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</si>
  <si>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</si>
  <si>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</si>
  <si>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</si>
  <si>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</si>
  <si>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</si>
  <si>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</si>
  <si>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</si>
  <si>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</si>
  <si>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</si>
  <si>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</si>
  <si>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</si>
  <si>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</si>
  <si>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</si>
  <si>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</si>
  <si>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</si>
  <si>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</si>
  <si>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</si>
  <si>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</si>
  <si>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</si>
  <si>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</si>
  <si>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</si>
  <si>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</si>
  <si>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</si>
  <si>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</si>
  <si>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</si>
  <si>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</si>
  <si>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</si>
  <si>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</si>
  <si>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</si>
  <si>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</si>
  <si>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</si>
  <si>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</si>
  <si>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</si>
  <si>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</si>
  <si>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</si>
  <si>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</si>
  <si>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</si>
  <si>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</si>
  <si>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</si>
  <si>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</si>
  <si>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</si>
  <si>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</si>
  <si>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</si>
  <si>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</si>
  <si>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</si>
  <si>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</si>
  <si>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</si>
  <si>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</si>
  <si>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</si>
  <si>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</si>
  <si>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</si>
  <si>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</si>
  <si>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</si>
  <si>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</si>
  <si>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</si>
  <si>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</si>
  <si>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</si>
  <si>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</si>
  <si>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</si>
  <si>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</si>
  <si>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</si>
  <si>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</si>
  <si>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</si>
  <si>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</si>
  <si>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</si>
  <si>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</si>
  <si>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</si>
  <si>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</si>
  <si>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</si>
  <si>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</si>
  <si>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</si>
  <si>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</si>
  <si>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</si>
  <si>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</si>
  <si>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</si>
  <si>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</si>
  <si>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</si>
  <si>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</si>
  <si>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</si>
  <si>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</si>
  <si>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</si>
  <si>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</si>
  <si>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</si>
  <si>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</si>
  <si>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</si>
  <si>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</si>
  <si>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</si>
  <si>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</si>
  <si>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</si>
  <si>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</si>
  <si>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</si>
  <si>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</si>
  <si>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</si>
  <si>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</si>
  <si>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</si>
  <si>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</si>
  <si>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</si>
  <si>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</si>
  <si>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</si>
  <si>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</si>
  <si>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</si>
  <si>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</si>
  <si>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</si>
  <si>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</si>
  <si>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</si>
  <si>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</si>
  <si>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</si>
  <si>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</si>
  <si>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</si>
  <si>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</si>
  <si>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</si>
  <si>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</si>
  <si>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</si>
  <si>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</si>
  <si>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</si>
  <si>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</si>
  <si>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</si>
  <si>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</si>
  <si>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</si>
  <si>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</si>
  <si>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</si>
  <si>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</si>
  <si>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</si>
  <si>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</si>
  <si>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</si>
  <si>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</si>
  <si>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</si>
  <si>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</si>
  <si>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</si>
  <si>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</si>
  <si>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</si>
  <si>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</si>
  <si>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</si>
  <si>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</si>
  <si>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</si>
  <si>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</si>
  <si>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</si>
  <si>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</si>
  <si>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</si>
  <si>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</si>
  <si>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</si>
  <si>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</si>
  <si>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</si>
  <si>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</si>
  <si>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</si>
  <si>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</si>
  <si>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</si>
  <si>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</si>
  <si>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</si>
  <si>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</si>
  <si>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</si>
  <si>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</si>
  <si>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</si>
  <si>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</si>
  <si>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</si>
  <si>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</si>
  <si>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</si>
  <si>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</si>
  <si>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</si>
  <si>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</si>
  <si>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</si>
  <si>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</si>
  <si>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</si>
  <si>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</si>
  <si>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</si>
  <si>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</si>
  <si>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</si>
  <si>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</si>
  <si>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</si>
  <si>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</si>
  <si>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</si>
  <si>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</si>
  <si>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</si>
  <si>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</si>
  <si>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</si>
  <si>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</si>
  <si>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</si>
  <si>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</si>
  <si>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</si>
  <si>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</si>
  <si>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</si>
  <si>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</si>
  <si>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</si>
  <si>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</si>
  <si>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</si>
  <si>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</si>
  <si>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</si>
  <si>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</si>
  <si>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</si>
  <si>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</si>
  <si>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</si>
  <si>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</si>
  <si>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</si>
  <si>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</si>
  <si>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</si>
  <si>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</si>
  <si>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</si>
  <si>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</si>
  <si>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</si>
  <si>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</si>
  <si>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</si>
  <si>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</si>
  <si>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</si>
  <si>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</si>
  <si>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</si>
  <si>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</si>
  <si>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</si>
  <si>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</si>
  <si>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</si>
  <si>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</si>
  <si>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</si>
  <si>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</si>
  <si>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</si>
  <si>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</si>
  <si>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</si>
  <si>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</si>
  <si>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</si>
  <si>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</si>
  <si>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</si>
  <si>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</si>
  <si>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</si>
  <si>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</si>
  <si>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</si>
  <si>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</si>
  <si>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</si>
  <si>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</si>
  <si>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</si>
  <si>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</si>
  <si>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</si>
  <si>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</si>
  <si>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</si>
  <si>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</si>
  <si>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</si>
  <si>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</si>
  <si>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</si>
  <si>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</si>
  <si>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</si>
  <si>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</si>
  <si>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</si>
  <si>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</si>
  <si>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</si>
  <si>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</si>
  <si>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</si>
  <si>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</si>
  <si>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</si>
  <si>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</si>
  <si>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</si>
  <si>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</si>
  <si>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</si>
  <si>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</si>
  <si>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</si>
  <si>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</si>
  <si>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</si>
  <si>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</si>
  <si>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</si>
  <si>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</si>
  <si>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</si>
  <si>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</si>
  <si>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</si>
  <si>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</si>
  <si>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</si>
  <si>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</si>
  <si>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</si>
  <si>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</si>
  <si>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</si>
  <si>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</si>
  <si>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</si>
  <si>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</si>
  <si>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</si>
  <si>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</si>
  <si>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</si>
  <si>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</si>
  <si>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</si>
  <si>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</si>
  <si>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</si>
  <si>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</si>
  <si>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</si>
  <si>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</si>
  <si>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</si>
  <si>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</si>
  <si>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</si>
  <si>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</si>
  <si>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</si>
  <si>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</si>
  <si>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</si>
  <si>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</si>
  <si>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</si>
  <si>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</si>
  <si>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</si>
  <si>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</si>
  <si>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</si>
  <si>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</si>
  <si>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</si>
  <si>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</si>
  <si>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</si>
  <si>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</si>
  <si>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</si>
  <si>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</si>
  <si>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</si>
  <si>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</si>
  <si>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</si>
  <si>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</si>
  <si>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</si>
  <si>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</si>
  <si>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</si>
  <si>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</si>
  <si>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</si>
  <si>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</si>
  <si>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</si>
  <si>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</si>
  <si>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</si>
  <si>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</si>
  <si>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</si>
  <si>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</si>
  <si>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</si>
  <si>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</si>
  <si>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</si>
  <si>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</si>
  <si>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</si>
  <si>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</si>
  <si>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</si>
  <si>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</si>
  <si>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</si>
  <si>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</si>
  <si>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</si>
  <si>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</si>
  <si>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</si>
  <si>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</si>
  <si>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</si>
  <si>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</si>
  <si>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</si>
  <si>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</si>
  <si>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</si>
  <si>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</si>
  <si>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</si>
  <si>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</si>
  <si>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</si>
  <si>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</si>
  <si>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</si>
  <si>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</si>
  <si>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</si>
  <si>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</si>
  <si>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</si>
  <si>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</si>
  <si>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</si>
  <si>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</si>
  <si>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</si>
  <si>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</si>
  <si>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</si>
  <si>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</si>
  <si>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</si>
  <si>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</si>
  <si>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</si>
  <si>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</si>
  <si>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</si>
  <si>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</si>
  <si>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</si>
  <si>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</si>
  <si>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</si>
  <si>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</si>
  <si>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</si>
  <si>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</si>
  <si>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</si>
  <si>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</si>
  <si>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</si>
  <si>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</si>
  <si>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</si>
  <si>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</si>
  <si>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</si>
  <si>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</si>
  <si>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</si>
  <si>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</si>
  <si>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</si>
  <si>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</si>
  <si>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</si>
  <si>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</si>
  <si>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</si>
  <si>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</si>
  <si>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</si>
  <si>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</si>
  <si>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</si>
  <si>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</si>
  <si>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</si>
  <si>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</si>
  <si>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</si>
  <si>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</si>
  <si>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</si>
  <si>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</si>
  <si>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</si>
  <si>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</si>
  <si>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</si>
  <si>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</si>
  <si>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</si>
  <si>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</si>
  <si>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</si>
  <si>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</si>
  <si>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</si>
  <si>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</si>
  <si>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</si>
  <si>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</si>
  <si>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</si>
  <si>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</si>
  <si>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</si>
  <si>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</si>
  <si>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</si>
  <si>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</si>
  <si>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</si>
  <si>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</si>
  <si>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</si>
  <si>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</si>
  <si>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</si>
  <si>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</si>
  <si>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</si>
  <si>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</si>
  <si>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</si>
  <si>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</si>
  <si>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</si>
  <si>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</si>
  <si>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</si>
  <si>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</si>
  <si>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</si>
  <si>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</si>
  <si>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</si>
  <si>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</si>
  <si>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</si>
  <si>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</si>
  <si>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</si>
  <si>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</si>
  <si>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</si>
  <si>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</si>
  <si>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</si>
  <si>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</si>
  <si>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</si>
  <si>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</si>
  <si>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</si>
  <si>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</si>
  <si>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</si>
  <si>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</si>
  <si>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</si>
  <si>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</si>
  <si>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</si>
  <si>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</si>
  <si>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</si>
  <si>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</si>
  <si>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</si>
  <si>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</si>
  <si>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</si>
  <si>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</si>
  <si>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</si>
  <si>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</si>
  <si>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</si>
  <si>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</si>
  <si>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</si>
  <si>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</si>
  <si>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</si>
  <si>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</si>
  <si>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</si>
  <si>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</si>
  <si>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</si>
  <si>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</si>
  <si>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</si>
  <si>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</si>
  <si>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</si>
  <si>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</si>
  <si>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</si>
  <si>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</si>
  <si>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</si>
  <si>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</si>
  <si>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</si>
  <si>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</si>
  <si>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</si>
  <si>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</si>
  <si>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</si>
  <si>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</si>
  <si>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</si>
  <si>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</si>
  <si>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</si>
  <si>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</si>
  <si>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</si>
  <si>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</si>
  <si>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</si>
  <si>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</si>
  <si>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</si>
  <si>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</si>
  <si>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</si>
  <si>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</si>
  <si>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</si>
  <si>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</si>
  <si>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</si>
  <si>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</si>
  <si>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</si>
  <si>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</si>
  <si>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</si>
  <si>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</si>
  <si>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</si>
  <si>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</si>
  <si>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</si>
  <si>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</si>
  <si>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</si>
  <si>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</si>
  <si>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</si>
  <si>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</si>
  <si>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</si>
  <si>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</si>
  <si>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</si>
  <si>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</si>
  <si>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</si>
  <si>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</si>
  <si>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</si>
  <si>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</si>
  <si>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</si>
  <si>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</si>
  <si>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</si>
  <si>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</si>
  <si>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</si>
  <si>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</si>
  <si>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</si>
  <si>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</si>
  <si>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</si>
  <si>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</si>
  <si>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</si>
  <si>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</si>
  <si>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</si>
  <si>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</si>
  <si>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</si>
  <si>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</si>
  <si>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</si>
  <si>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</si>
  <si>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</si>
  <si>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</si>
  <si>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</si>
  <si>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</si>
  <si>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</si>
  <si>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</si>
  <si>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</si>
  <si>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</si>
  <si>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</si>
  <si>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</si>
  <si>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</si>
  <si>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</si>
  <si>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</si>
  <si>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</si>
  <si>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</si>
  <si>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</si>
  <si>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</si>
  <si>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</si>
  <si>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</si>
  <si>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</si>
  <si>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</si>
  <si>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</si>
  <si>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</si>
  <si>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</si>
  <si>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</si>
  <si>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</si>
  <si>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</si>
  <si>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</si>
  <si>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</si>
  <si>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</si>
  <si>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</si>
  <si>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</si>
  <si>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</si>
  <si>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</si>
  <si>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</si>
  <si>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</si>
  <si>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</si>
  <si>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</si>
  <si>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</si>
  <si>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</si>
  <si>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</si>
  <si>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</si>
  <si>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</si>
  <si>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</si>
  <si>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</si>
  <si>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</si>
  <si>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</si>
  <si>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</si>
  <si>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</si>
  <si>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</si>
  <si>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</si>
  <si>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</si>
  <si>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</si>
  <si>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</si>
  <si>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</si>
  <si>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</si>
  <si>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</si>
  <si>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</si>
  <si>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</si>
  <si>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</si>
  <si>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</si>
  <si>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</si>
  <si>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</si>
  <si>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</si>
  <si>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</si>
  <si>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</si>
  <si>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</si>
  <si>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</si>
  <si>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</si>
  <si>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</si>
  <si>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</si>
  <si>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</si>
  <si>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</si>
  <si>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</si>
  <si>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</si>
  <si>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</si>
  <si>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</si>
  <si>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</si>
  <si>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</si>
  <si>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</si>
  <si>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</si>
  <si>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</si>
  <si>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</si>
  <si>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</si>
  <si>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</si>
  <si>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</si>
  <si>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</si>
  <si>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</si>
  <si>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</si>
  <si>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</si>
  <si>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</si>
  <si>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</si>
  <si>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</si>
  <si>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</si>
  <si>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</si>
  <si>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</si>
  <si>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</si>
  <si>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</si>
  <si>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</si>
  <si>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</si>
  <si>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</si>
  <si>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</si>
  <si>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</si>
  <si>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</si>
  <si>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</si>
  <si>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</si>
  <si>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</si>
  <si>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</si>
  <si>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</si>
  <si>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</si>
  <si>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</si>
  <si>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</si>
  <si>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</si>
  <si>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</si>
  <si>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</si>
  <si>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</si>
  <si>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</si>
  <si>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</si>
  <si>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</si>
  <si>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</si>
  <si>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</si>
  <si>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</si>
  <si>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</si>
  <si>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</si>
  <si>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</si>
  <si>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</si>
  <si>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</si>
  <si>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</si>
  <si>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</si>
  <si>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</si>
  <si>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</si>
  <si>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</si>
  <si>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</si>
  <si>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</si>
  <si>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</si>
  <si>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</si>
  <si>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</si>
  <si>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</si>
  <si>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</si>
  <si>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</si>
  <si>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</si>
  <si>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</si>
  <si>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</si>
  <si>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</si>
  <si>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</si>
  <si>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</si>
  <si>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</si>
  <si>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</si>
  <si>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</si>
  <si>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</si>
  <si>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</si>
  <si>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</si>
  <si>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</si>
  <si>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</si>
  <si>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</si>
  <si>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</si>
  <si>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</si>
  <si>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</si>
  <si>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</si>
  <si>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</si>
  <si>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</si>
  <si>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</si>
  <si>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</si>
  <si>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</si>
  <si>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</si>
  <si>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</si>
  <si>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</si>
  <si>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</si>
  <si>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</si>
  <si>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</si>
  <si>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</si>
  <si>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</si>
  <si>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</si>
  <si>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</si>
  <si>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</si>
  <si>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</si>
  <si>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</si>
  <si>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</si>
  <si>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</si>
  <si>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</si>
  <si>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</si>
  <si>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</si>
  <si>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</si>
  <si>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</si>
  <si>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</si>
  <si>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</si>
  <si>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</si>
  <si>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</si>
  <si>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</si>
  <si>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</si>
  <si>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</si>
  <si>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</si>
  <si>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</si>
  <si>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</si>
  <si>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</si>
  <si>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</si>
  <si>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</si>
  <si>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</si>
  <si>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</si>
  <si>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</si>
  <si>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</si>
  <si>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</si>
  <si>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</si>
  <si>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</si>
  <si>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</si>
  <si>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</si>
  <si>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</si>
  <si>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</si>
  <si>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</si>
  <si>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</si>
  <si>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</si>
  <si>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</si>
  <si>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</si>
  <si>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</si>
  <si>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</si>
  <si>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</si>
  <si>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</si>
  <si>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</si>
  <si>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</si>
  <si>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</si>
  <si>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</si>
  <si>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</si>
  <si>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</si>
  <si>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</si>
  <si>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</si>
  <si>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</si>
  <si>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</si>
  <si>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</si>
  <si>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</si>
  <si>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</si>
  <si>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</si>
  <si>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</si>
  <si>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</si>
  <si>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</si>
  <si>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</si>
  <si>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</si>
  <si>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</si>
  <si>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</si>
  <si>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</si>
  <si>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</si>
  <si>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</si>
  <si>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</si>
  <si>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</si>
  <si>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</si>
  <si>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</si>
  <si>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</si>
  <si>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</si>
  <si>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</si>
  <si>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</si>
  <si>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</si>
  <si>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</si>
  <si>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</si>
  <si>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</si>
  <si>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</si>
  <si>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</si>
  <si>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</si>
  <si>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</si>
  <si>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</si>
  <si>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</si>
  <si>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</si>
  <si>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</si>
  <si>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</si>
  <si>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</si>
  <si>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</si>
  <si>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</si>
  <si>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</si>
  <si>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</si>
  <si>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</si>
  <si>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</si>
  <si>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</si>
  <si>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</si>
  <si>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</si>
  <si>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</si>
  <si>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</si>
  <si>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</si>
  <si>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</si>
  <si>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</si>
  <si>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</si>
  <si>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</si>
  <si>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</si>
  <si>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</si>
  <si>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</si>
  <si>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</si>
  <si>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</si>
  <si>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</si>
  <si>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</si>
  <si>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</si>
  <si>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</si>
  <si>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</si>
  <si>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</si>
  <si>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</si>
  <si>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</si>
  <si>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</si>
  <si>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</si>
  <si>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</si>
  <si>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</si>
  <si>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</si>
  <si>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</si>
  <si>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</si>
  <si>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</si>
  <si>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</si>
  <si>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</si>
  <si>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</si>
  <si>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</si>
  <si>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</si>
  <si>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</si>
  <si>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</si>
  <si>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</si>
  <si>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</si>
  <si>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</si>
  <si>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</si>
  <si>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</si>
  <si>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</si>
  <si>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</si>
  <si>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</si>
  <si>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</si>
  <si>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</si>
  <si>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</si>
  <si>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</si>
  <si>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</si>
  <si>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</si>
  <si>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</si>
  <si>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</si>
  <si>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</si>
  <si>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</si>
  <si>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</si>
  <si>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</si>
  <si>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</si>
  <si>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</si>
  <si>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</si>
  <si>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</si>
  <si>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</si>
  <si>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</si>
  <si>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</si>
  <si>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</si>
  <si>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</si>
  <si>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</si>
  <si>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</si>
  <si>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</si>
  <si>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</si>
  <si>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</si>
  <si>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</si>
  <si>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</si>
  <si>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</si>
  <si>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</si>
  <si>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</si>
  <si>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</si>
  <si>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</si>
  <si>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</si>
  <si>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</si>
  <si>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</si>
  <si>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</si>
  <si>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</si>
  <si>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</si>
  <si>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</si>
  <si>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</si>
  <si>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</si>
  <si>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</si>
  <si>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</si>
  <si>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</si>
  <si>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</si>
  <si>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</si>
  <si>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</si>
  <si>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</si>
  <si>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</si>
  <si>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</si>
  <si>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</si>
  <si>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</si>
  <si>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</si>
  <si>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</si>
  <si>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</si>
  <si>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</si>
  <si>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</si>
  <si>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</si>
  <si>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</si>
  <si>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</si>
  <si>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</si>
  <si>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</si>
  <si>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</si>
  <si>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</si>
  <si>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</si>
  <si>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</si>
  <si>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</si>
  <si>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</si>
  <si>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</si>
  <si>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</si>
  <si>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</si>
  <si>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</si>
  <si>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</si>
  <si>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</si>
  <si>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</si>
  <si>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</si>
  <si>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</si>
  <si>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</si>
  <si>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</si>
  <si>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</si>
  <si>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</si>
  <si>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</si>
  <si>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</si>
  <si>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</si>
  <si>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</si>
  <si>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</si>
  <si>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</si>
  <si>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</si>
  <si>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</si>
  <si>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</si>
  <si>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</si>
  <si>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</si>
  <si>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</si>
  <si>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</si>
  <si>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</si>
  <si>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</si>
  <si>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</si>
  <si>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</si>
  <si>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</si>
  <si>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</si>
  <si>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</si>
  <si>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</si>
  <si>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</si>
  <si>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</si>
  <si>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</si>
  <si>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</si>
  <si>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</si>
  <si>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</si>
  <si>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</si>
  <si>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</si>
  <si>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</si>
  <si>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</si>
  <si>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</si>
  <si>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</si>
  <si>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</si>
  <si>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</si>
  <si>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</si>
  <si>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</si>
  <si>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</si>
  <si>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</si>
  <si>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</si>
  <si>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</si>
  <si>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</si>
  <si>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</si>
  <si>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</si>
  <si>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</si>
  <si>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</si>
  <si>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</si>
  <si>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</si>
  <si>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</si>
  <si>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</si>
  <si>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</si>
  <si>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</si>
  <si>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</si>
  <si>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</si>
  <si>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</si>
  <si>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</si>
  <si>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</si>
  <si>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</si>
  <si>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</si>
  <si>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</si>
  <si>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</si>
  <si>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</si>
  <si>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</si>
  <si>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</si>
  <si>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</si>
  <si>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</si>
  <si>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</si>
  <si>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</si>
  <si>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</si>
  <si>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</si>
  <si>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</si>
  <si>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</si>
  <si>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</si>
  <si>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</si>
  <si>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</si>
  <si>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</si>
  <si>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</si>
  <si>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</si>
  <si>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</si>
  <si>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</si>
  <si>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</si>
  <si>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</si>
  <si>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</si>
  <si>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</si>
  <si>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</si>
  <si>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</si>
  <si>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</si>
  <si>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</si>
  <si>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</si>
  <si>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</si>
  <si>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</si>
  <si>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</si>
  <si>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</si>
  <si>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</si>
  <si>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</si>
  <si>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</si>
  <si>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</si>
  <si>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</si>
  <si>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</si>
  <si>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</si>
  <si>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</si>
  <si>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</si>
  <si>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</si>
  <si>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</si>
  <si>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</si>
  <si>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</si>
  <si>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</si>
  <si>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</si>
  <si>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</si>
  <si>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</si>
  <si>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</si>
  <si>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</si>
  <si>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</si>
  <si>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</si>
  <si>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</si>
  <si>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</si>
  <si>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</si>
  <si>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</si>
  <si>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</si>
  <si>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</si>
  <si>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</si>
  <si>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</si>
  <si>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</si>
  <si>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</si>
  <si>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</si>
  <si>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</si>
  <si>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</si>
  <si>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</si>
  <si>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</si>
  <si>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</si>
  <si>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</si>
  <si>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</si>
  <si>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</si>
  <si>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</si>
  <si>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</si>
  <si>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</si>
  <si>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</si>
  <si>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</si>
  <si>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</si>
  <si>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</si>
  <si>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</si>
  <si>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</si>
  <si>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</si>
  <si>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</si>
  <si>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</si>
  <si>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</si>
  <si>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</si>
  <si>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</si>
  <si>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</si>
  <si>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</si>
  <si>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</si>
  <si>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</si>
  <si>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</si>
  <si>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</si>
  <si>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</si>
  <si>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</si>
  <si>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</si>
  <si>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</si>
  <si>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</si>
  <si>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</si>
  <si>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</si>
  <si>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</si>
  <si>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</si>
  <si>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</si>
  <si>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</si>
  <si>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</si>
  <si>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</si>
  <si>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</si>
  <si>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</si>
  <si>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</si>
  <si>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</si>
  <si>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</si>
  <si>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</si>
  <si>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</si>
  <si>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</si>
  <si>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</si>
  <si>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</si>
  <si>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</si>
  <si>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</si>
  <si>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</si>
  <si>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</si>
  <si>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</si>
  <si>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</si>
  <si>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</si>
  <si>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</si>
  <si>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</si>
  <si>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</si>
  <si>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</si>
  <si>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</si>
  <si>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</si>
  <si>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</si>
  <si>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</si>
  <si>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</si>
  <si>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</si>
  <si>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</si>
  <si>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</si>
  <si>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</si>
  <si>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</si>
  <si>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</si>
  <si>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</si>
  <si>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</si>
  <si>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</si>
  <si>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</si>
  <si>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</si>
  <si>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</si>
  <si>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</si>
  <si>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</si>
  <si>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</si>
  <si>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</si>
  <si>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</si>
  <si>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</si>
  <si>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</si>
  <si>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</si>
  <si>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</si>
  <si>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</si>
  <si>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</si>
  <si>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</si>
  <si>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</si>
  <si>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</si>
  <si>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</si>
  <si>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</si>
  <si>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</si>
  <si>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</si>
  <si>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</si>
  <si>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</si>
  <si>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</si>
  <si>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</si>
  <si>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</si>
  <si>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</si>
  <si>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</si>
  <si>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</si>
  <si>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</si>
  <si>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</si>
  <si>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</si>
  <si>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</si>
  <si>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</si>
  <si>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</si>
  <si>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</si>
  <si>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</si>
  <si>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</si>
  <si>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</si>
  <si>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</si>
  <si>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</si>
  <si>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</si>
  <si>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</si>
  <si>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</si>
  <si>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</si>
  <si>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</si>
  <si>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</si>
  <si>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</si>
  <si>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</si>
  <si>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</si>
  <si>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</si>
  <si>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</si>
  <si>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</si>
  <si>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</si>
  <si>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</si>
  <si>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</si>
  <si>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</si>
  <si>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</si>
  <si>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</si>
  <si>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</si>
  <si>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</si>
  <si>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</si>
  <si>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</si>
  <si>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</si>
  <si>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</si>
  <si>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</si>
  <si>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</si>
  <si>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</si>
  <si>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</si>
  <si>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</si>
  <si>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</si>
  <si>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</si>
  <si>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</si>
  <si>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</si>
  <si>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</si>
  <si>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</si>
  <si>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</si>
  <si>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</si>
  <si>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</si>
  <si>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</si>
  <si>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</si>
  <si>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</si>
  <si>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</si>
  <si>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</si>
  <si>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</si>
  <si>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</si>
  <si>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</si>
  <si>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</si>
  <si>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</si>
  <si>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</si>
  <si>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</si>
  <si>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</si>
  <si>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</si>
  <si>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</si>
  <si>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</si>
  <si>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</si>
  <si>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</si>
  <si>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</si>
  <si>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</si>
  <si>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</si>
  <si>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</si>
  <si>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</si>
  <si>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</si>
  <si>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</si>
  <si>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</si>
  <si>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</si>
  <si>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</si>
  <si>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</si>
  <si>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</si>
  <si>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</si>
  <si>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</si>
  <si>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</si>
  <si>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</si>
  <si>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</si>
  <si>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</si>
  <si>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</si>
  <si>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</si>
  <si>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</si>
  <si>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</si>
  <si>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</si>
  <si>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</si>
  <si>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</si>
  <si>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</si>
  <si>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</si>
  <si>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</si>
  <si>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</si>
  <si>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</si>
  <si>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</si>
  <si>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</si>
  <si>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</si>
  <si>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</si>
  <si>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</si>
  <si>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</si>
  <si>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</si>
  <si>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</si>
  <si>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</si>
  <si>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</si>
  <si>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</si>
  <si>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</si>
  <si>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</si>
  <si>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</si>
  <si>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</si>
  <si>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</si>
  <si>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</si>
  <si>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</si>
  <si>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</si>
  <si>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</si>
  <si>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</si>
  <si>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</si>
  <si>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</si>
  <si>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</si>
  <si>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</si>
  <si>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</si>
  <si>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</si>
  <si>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</si>
  <si>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</si>
  <si>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</si>
  <si>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</si>
  <si>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</si>
  <si>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</si>
  <si>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</si>
  <si>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</si>
  <si>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</si>
  <si>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</si>
  <si>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</si>
  <si>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</si>
  <si>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</si>
  <si>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</si>
  <si>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</si>
  <si>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</si>
  <si>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</si>
  <si>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</si>
  <si>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</si>
  <si>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</si>
  <si>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</si>
  <si>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</si>
  <si>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</si>
  <si>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</si>
  <si>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</si>
  <si>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</si>
  <si>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</si>
  <si>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</si>
  <si>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</si>
  <si>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</si>
  <si>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</si>
  <si>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</si>
  <si>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</si>
  <si>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</si>
  <si>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</si>
  <si>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</si>
  <si>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</si>
  <si>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</si>
  <si>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</si>
  <si>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</si>
  <si>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</si>
  <si>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</si>
  <si>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</si>
  <si>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</si>
  <si>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</si>
  <si>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</si>
  <si>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</si>
  <si>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</si>
  <si>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</si>
  <si>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</si>
  <si>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</si>
  <si>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</si>
  <si>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</si>
  <si>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</si>
  <si>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</si>
  <si>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</si>
  <si>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</si>
  <si>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</si>
  <si>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</si>
  <si>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</si>
  <si>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</si>
  <si>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</si>
  <si>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</si>
  <si>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</si>
  <si>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</si>
  <si>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</si>
  <si>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</si>
  <si>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</si>
  <si>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</si>
  <si>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</si>
  <si>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</si>
  <si>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</si>
  <si>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</si>
  <si>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</si>
  <si>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</si>
  <si>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</si>
  <si>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</si>
  <si>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</si>
  <si>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</si>
  <si>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</si>
  <si>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</si>
  <si>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</si>
  <si>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</si>
  <si>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</si>
  <si>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</si>
  <si>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</si>
  <si>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</si>
  <si>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</si>
  <si>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</si>
  <si>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</si>
  <si>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</si>
  <si>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</si>
  <si>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</si>
  <si>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</si>
  <si>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</si>
  <si>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</si>
  <si>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</si>
  <si>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</si>
  <si>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</si>
  <si>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</si>
  <si>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</si>
  <si>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</si>
  <si>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</si>
  <si>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</si>
  <si>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</si>
  <si>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</si>
  <si>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</si>
  <si>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</si>
  <si>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</si>
  <si>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</si>
  <si>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</si>
  <si>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</si>
  <si>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</si>
  <si>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</si>
  <si>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</si>
  <si>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</si>
  <si>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</si>
  <si>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</si>
  <si>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</si>
  <si>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</si>
  <si>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</si>
  <si>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</si>
  <si>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</si>
  <si>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</si>
  <si>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</si>
  <si>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</si>
  <si>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</si>
  <si>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</si>
  <si>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</si>
  <si>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</si>
  <si>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</si>
  <si>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</si>
  <si>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</si>
  <si>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</si>
  <si>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</si>
  <si>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</si>
  <si>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</si>
  <si>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</si>
  <si>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</si>
  <si>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</si>
  <si>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</si>
  <si>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</si>
  <si>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</si>
  <si>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</si>
  <si>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</si>
  <si>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</si>
  <si>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</si>
  <si>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</si>
  <si>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</si>
  <si>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</si>
  <si>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</si>
  <si>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</si>
  <si>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</si>
  <si>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</si>
  <si>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</si>
  <si>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</si>
  <si>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</si>
  <si>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</si>
  <si>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</si>
  <si>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</si>
  <si>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</si>
  <si>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</si>
  <si>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</si>
  <si>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</si>
  <si>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</si>
  <si>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</si>
  <si>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</si>
  <si>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</si>
  <si>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</si>
  <si>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</si>
  <si>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</si>
  <si>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</si>
  <si>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</si>
  <si>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</si>
  <si>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</si>
  <si>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</si>
  <si>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</si>
  <si>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</si>
  <si>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</si>
  <si>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</si>
  <si>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</si>
  <si>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</si>
  <si>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</si>
  <si>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</si>
  <si>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</si>
  <si>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</si>
  <si>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</si>
  <si>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</si>
  <si>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</si>
  <si>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</si>
  <si>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</si>
  <si>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</si>
  <si>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</si>
  <si>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</si>
  <si>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</si>
  <si>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</si>
  <si>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</si>
  <si>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</si>
  <si>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</si>
  <si>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</si>
  <si>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</si>
  <si>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</si>
  <si>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</si>
  <si>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</si>
  <si>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</si>
  <si>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</si>
  <si>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</si>
  <si>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</si>
  <si>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</si>
  <si>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</si>
  <si>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</si>
  <si>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</si>
  <si>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</si>
  <si>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</si>
  <si>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</si>
  <si>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</si>
  <si>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</si>
  <si>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</si>
  <si>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</si>
  <si>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</si>
  <si>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</si>
  <si>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</si>
  <si>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</si>
  <si>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</si>
  <si>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</si>
  <si>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</si>
  <si>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</si>
  <si>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</si>
  <si>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</si>
  <si>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</si>
  <si>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</si>
  <si>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</si>
  <si>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</si>
  <si>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</si>
  <si>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</si>
  <si>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</si>
  <si>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</si>
  <si>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</si>
  <si>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</si>
  <si>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</si>
  <si>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</si>
  <si>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</si>
  <si>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</si>
  <si>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</si>
  <si>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</si>
  <si>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</si>
  <si>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</si>
  <si>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</si>
  <si>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</si>
  <si>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</si>
  <si>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</si>
  <si>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</si>
  <si>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</si>
  <si>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</si>
  <si>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</si>
  <si>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</si>
  <si>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</si>
  <si>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</si>
  <si>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</si>
  <si>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</si>
  <si>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</si>
  <si>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</si>
  <si>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</si>
  <si>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</si>
  <si>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</si>
  <si>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</si>
  <si>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</si>
  <si>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</si>
  <si>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</si>
  <si>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</si>
  <si>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</si>
  <si>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</si>
  <si>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</si>
  <si>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</si>
  <si>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</si>
  <si>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</si>
  <si>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</si>
  <si>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</si>
  <si>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</si>
  <si>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</si>
  <si>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</si>
  <si>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</si>
  <si>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</si>
  <si>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</si>
  <si>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</si>
  <si>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</si>
  <si>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</si>
  <si>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</si>
  <si>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</si>
  <si>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</si>
  <si>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</si>
  <si>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</si>
  <si>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</si>
  <si>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</si>
  <si>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</si>
  <si>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</si>
  <si>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</si>
  <si>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</si>
  <si>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</si>
  <si>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</si>
  <si>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</si>
  <si>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</si>
  <si>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</si>
  <si>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</si>
  <si>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</si>
  <si>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</si>
  <si>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</si>
  <si>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</si>
  <si>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</si>
  <si>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</si>
  <si>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</si>
  <si>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</si>
  <si>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</si>
  <si>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</si>
  <si>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</si>
  <si>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</si>
  <si>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</si>
  <si>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</si>
  <si>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</si>
  <si>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</si>
  <si>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</si>
  <si>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</si>
  <si>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</si>
  <si>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</si>
  <si>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</si>
  <si>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</si>
  <si>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</si>
  <si>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</si>
  <si>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</si>
  <si>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</si>
  <si>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</si>
  <si>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</si>
  <si>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</si>
  <si>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</si>
  <si>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</si>
  <si>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</si>
  <si>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</si>
  <si>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</si>
  <si>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</si>
  <si>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</si>
  <si>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</si>
  <si>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</si>
  <si>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</si>
  <si>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</si>
  <si>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</si>
  <si>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</si>
  <si>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</si>
  <si>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</si>
  <si>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</si>
  <si>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</si>
  <si>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</si>
  <si>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</si>
  <si>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</si>
  <si>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</si>
  <si>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</si>
  <si>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</si>
  <si>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</si>
  <si>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</si>
  <si>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</si>
  <si>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</si>
  <si>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</si>
  <si>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</si>
  <si>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</si>
  <si>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</si>
  <si>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</si>
  <si>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</si>
  <si>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</si>
  <si>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</si>
  <si>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</si>
  <si>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</si>
  <si>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</si>
  <si>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</si>
  <si>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</si>
  <si>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</si>
  <si>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</si>
  <si>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</si>
  <si>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</si>
  <si>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</si>
  <si>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</si>
  <si>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</si>
  <si>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</si>
  <si>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</si>
  <si>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</si>
  <si>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</si>
  <si>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</si>
  <si>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</si>
  <si>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</si>
  <si>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</si>
  <si>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</si>
  <si>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</si>
  <si>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</si>
  <si>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</si>
  <si>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</si>
  <si>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</si>
  <si>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</si>
  <si>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</si>
  <si>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</si>
  <si>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</si>
  <si>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</si>
  <si>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</si>
  <si>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</si>
  <si>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</si>
  <si>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</si>
  <si>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</si>
  <si>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</si>
  <si>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</si>
  <si>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</si>
  <si>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</si>
  <si>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</si>
  <si>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</si>
  <si>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</si>
  <si>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</si>
  <si>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</si>
  <si>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</si>
  <si>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</si>
  <si>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</si>
  <si>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</si>
  <si>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</si>
  <si>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</si>
  <si>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</si>
  <si>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</si>
  <si>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</si>
  <si>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</si>
  <si>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</si>
  <si>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</si>
  <si>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</si>
  <si>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</si>
  <si>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</si>
  <si>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</si>
  <si>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</si>
  <si>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</si>
  <si>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</si>
  <si>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</si>
  <si>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</si>
  <si>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</si>
  <si>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</si>
  <si>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</si>
  <si>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</si>
  <si>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</si>
  <si>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</si>
  <si>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</si>
  <si>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</si>
  <si>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</si>
  <si>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</si>
  <si>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</si>
  <si>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</si>
  <si>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</si>
  <si>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</si>
  <si>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</si>
  <si>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</si>
  <si>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</si>
  <si>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</si>
  <si>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</si>
  <si>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</si>
  <si>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</si>
  <si>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</si>
  <si>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</si>
  <si>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</si>
  <si>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</si>
  <si>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</si>
  <si>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</si>
  <si>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</si>
  <si>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</si>
  <si>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</si>
  <si>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</si>
  <si>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</si>
  <si>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</si>
  <si>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</si>
  <si>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</si>
  <si>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</si>
  <si>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</si>
  <si>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</si>
  <si>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</si>
  <si>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</si>
  <si>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</si>
  <si>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</si>
  <si>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</si>
  <si>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</si>
  <si>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</si>
  <si>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</si>
  <si>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</si>
  <si>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</si>
  <si>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</si>
  <si>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</si>
  <si>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</si>
  <si>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</si>
  <si>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</si>
  <si>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</si>
  <si>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</si>
  <si>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</si>
  <si>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</si>
  <si>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</si>
  <si>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</si>
  <si>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</si>
  <si>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</si>
  <si>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</si>
  <si>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</si>
  <si>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</si>
  <si>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</si>
  <si>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</si>
  <si>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</si>
  <si>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</si>
  <si>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</si>
  <si>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</si>
  <si>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</si>
  <si>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</si>
  <si>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</si>
  <si>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</si>
  <si>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</si>
  <si>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</si>
  <si>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</si>
  <si>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</si>
  <si>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</si>
  <si>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</si>
  <si>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</si>
  <si>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</si>
  <si>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</si>
  <si>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</si>
  <si>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</si>
  <si>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</si>
  <si>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</si>
  <si>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</si>
  <si>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</si>
  <si>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</si>
  <si>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</si>
  <si>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</si>
  <si>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</si>
  <si>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</si>
  <si>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</si>
  <si>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</si>
  <si>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</si>
  <si>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</si>
  <si>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</si>
  <si>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</si>
  <si>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</si>
  <si>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</si>
  <si>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</si>
  <si>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</si>
  <si>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</si>
  <si>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</si>
  <si>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</si>
  <si>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</si>
  <si>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</si>
  <si>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</si>
  <si>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</si>
  <si>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</si>
  <si>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</si>
  <si>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</si>
  <si>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</si>
  <si>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</si>
  <si>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</si>
  <si>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</si>
  <si>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</si>
  <si>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</si>
  <si>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</si>
  <si>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</si>
  <si>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</si>
  <si>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</si>
  <si>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</si>
  <si>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</si>
  <si>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</si>
  <si>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</si>
  <si>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</si>
  <si>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</si>
  <si>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</si>
  <si>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</si>
  <si>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</si>
  <si>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</si>
  <si>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</si>
  <si>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</si>
  <si>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</si>
  <si>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</si>
  <si>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</si>
  <si>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</si>
  <si>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</si>
  <si>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</si>
  <si>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</si>
  <si>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</si>
  <si>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</si>
  <si>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</si>
  <si>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</si>
  <si>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</si>
  <si>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</si>
  <si>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</si>
  <si>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</si>
  <si>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</si>
  <si>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</si>
  <si>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</si>
  <si>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2021-50-10001301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</si>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</sst>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741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900208443</v>
      </c>
      <c r="C20" s="5"/>
      <c r="D20" s="73"/>
      <c r="E20" s="5"/>
      <c r="F20" s="5"/>
      <c r="G20" s="5"/>
      <c r="H20" s="240"/>
      <c r="I20" s="146" t="s">
        <v>741</v>
      </c>
      <c r="J20" s="147" t="s">
        <v>747</v>
      </c>
      <c r="K20" s="148">
        <v>1006848545</v>
      </c>
      <c r="L20" s="149">
        <v>44242</v>
      </c>
      <c r="M20" s="149">
        <v>44561</v>
      </c>
      <c r="N20" s="132">
        <f>+(M20-L20)/30</f>
        <v>10.633333333333333</v>
      </c>
      <c r="O20" s="135"/>
      <c r="U20" s="131"/>
      <c r="V20" s="105">
        <f ca="1">NOW()</f>
        <v>44193.713443171298</v>
      </c>
      <c r="W20" s="105">
        <f ca="1">NOW()</f>
        <v>44193.713443171298</v>
      </c>
    </row>
    <row r="21" spans="1:23" ht="30" customHeight="1" outlineLevel="1" x14ac:dyDescent="0.25">
      <c r="A21" s="9"/>
      <c r="B21" s="71"/>
      <c r="C21" s="5"/>
      <c r="D21" s="5"/>
      <c r="E21" s="5"/>
      <c r="F21" s="5"/>
      <c r="G21" s="5"/>
      <c r="H21" s="70"/>
      <c r="I21" s="146" t="s">
        <v>741</v>
      </c>
      <c r="J21" s="147" t="s">
        <v>724</v>
      </c>
      <c r="K21" s="148"/>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BIENESTAR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2683</v>
      </c>
      <c r="C48" s="111" t="s">
        <v>31</v>
      </c>
      <c r="D48" s="118" t="s">
        <v>2695</v>
      </c>
      <c r="E48" s="142">
        <v>42002</v>
      </c>
      <c r="F48" s="142">
        <v>42369</v>
      </c>
      <c r="G48" s="157">
        <f>IF(AND(E48&lt;&gt;"",F48&lt;&gt;""),((F48-E48)/30),"")</f>
        <v>12.233333333333333</v>
      </c>
      <c r="H48" s="119" t="s">
        <v>2697</v>
      </c>
      <c r="I48" s="112" t="s">
        <v>741</v>
      </c>
      <c r="J48" s="112" t="s">
        <v>743</v>
      </c>
      <c r="K48" s="120">
        <v>639373430</v>
      </c>
      <c r="L48" s="113" t="s">
        <v>1148</v>
      </c>
      <c r="M48" s="114">
        <v>1</v>
      </c>
      <c r="N48" s="113" t="s">
        <v>27</v>
      </c>
      <c r="O48" s="113" t="s">
        <v>26</v>
      </c>
      <c r="P48" s="78"/>
    </row>
    <row r="49" spans="1:16" s="6" customFormat="1" ht="24.75" customHeight="1" x14ac:dyDescent="0.25">
      <c r="A49" s="140">
        <v>2</v>
      </c>
      <c r="B49" s="119" t="s">
        <v>2665</v>
      </c>
      <c r="C49" s="111" t="s">
        <v>31</v>
      </c>
      <c r="D49" s="118" t="s">
        <v>2696</v>
      </c>
      <c r="E49" s="142">
        <v>42002</v>
      </c>
      <c r="F49" s="142">
        <v>42368</v>
      </c>
      <c r="G49" s="157">
        <f t="shared" ref="G49:G50" si="2">IF(AND(E49&lt;&gt;"",F49&lt;&gt;""),((F49-E49)/30),"")</f>
        <v>12.2</v>
      </c>
      <c r="H49" s="119" t="s">
        <v>2694</v>
      </c>
      <c r="I49" s="112" t="s">
        <v>741</v>
      </c>
      <c r="J49" s="112" t="s">
        <v>744</v>
      </c>
      <c r="K49" s="120">
        <v>2848415284</v>
      </c>
      <c r="L49" s="113" t="s">
        <v>1148</v>
      </c>
      <c r="M49" s="114">
        <v>1</v>
      </c>
      <c r="N49" s="113" t="s">
        <v>27</v>
      </c>
      <c r="O49" s="113" t="s">
        <v>26</v>
      </c>
      <c r="P49" s="78"/>
    </row>
    <row r="50" spans="1:16" s="6" customFormat="1" ht="24.75" customHeight="1" x14ac:dyDescent="0.25">
      <c r="A50" s="140">
        <v>3</v>
      </c>
      <c r="B50" s="119" t="s">
        <v>2665</v>
      </c>
      <c r="C50" s="111" t="s">
        <v>31</v>
      </c>
      <c r="D50" s="118" t="s">
        <v>2696</v>
      </c>
      <c r="E50" s="142">
        <v>42002</v>
      </c>
      <c r="F50" s="142">
        <v>42368</v>
      </c>
      <c r="G50" s="157">
        <f t="shared" si="2"/>
        <v>12.2</v>
      </c>
      <c r="H50" s="119" t="s">
        <v>2694</v>
      </c>
      <c r="I50" s="112" t="s">
        <v>741</v>
      </c>
      <c r="J50" s="112" t="s">
        <v>749</v>
      </c>
      <c r="K50" s="120">
        <v>2848415284</v>
      </c>
      <c r="L50" s="113" t="s">
        <v>1148</v>
      </c>
      <c r="M50" s="114">
        <v>1</v>
      </c>
      <c r="N50" s="113" t="s">
        <v>27</v>
      </c>
      <c r="O50" s="113" t="s">
        <v>26</v>
      </c>
      <c r="P50" s="78"/>
    </row>
    <row r="51" spans="1:16" s="6" customFormat="1" ht="24.75" customHeight="1" outlineLevel="1" x14ac:dyDescent="0.25">
      <c r="A51" s="140">
        <v>4</v>
      </c>
      <c r="B51" s="119" t="s">
        <v>2665</v>
      </c>
      <c r="C51" s="111" t="s">
        <v>31</v>
      </c>
      <c r="D51" s="118" t="s">
        <v>2696</v>
      </c>
      <c r="E51" s="142">
        <v>42002</v>
      </c>
      <c r="F51" s="142">
        <v>42368</v>
      </c>
      <c r="G51" s="157">
        <f t="shared" ref="G51:G107" si="3">IF(AND(E51&lt;&gt;"",F51&lt;&gt;""),((F51-E51)/30),"")</f>
        <v>12.2</v>
      </c>
      <c r="H51" s="119" t="s">
        <v>2694</v>
      </c>
      <c r="I51" s="112" t="s">
        <v>741</v>
      </c>
      <c r="J51" s="112" t="s">
        <v>763</v>
      </c>
      <c r="K51" s="120">
        <v>2848415284</v>
      </c>
      <c r="L51" s="113" t="s">
        <v>1148</v>
      </c>
      <c r="M51" s="114">
        <v>1</v>
      </c>
      <c r="N51" s="113" t="s">
        <v>27</v>
      </c>
      <c r="O51" s="113" t="s">
        <v>26</v>
      </c>
      <c r="P51" s="78"/>
    </row>
    <row r="52" spans="1:16" s="7" customFormat="1" ht="24.75" customHeight="1" outlineLevel="1" x14ac:dyDescent="0.25">
      <c r="A52" s="141">
        <v>5</v>
      </c>
      <c r="B52" s="119" t="s">
        <v>2665</v>
      </c>
      <c r="C52" s="111" t="s">
        <v>31</v>
      </c>
      <c r="D52" s="118" t="s">
        <v>2696</v>
      </c>
      <c r="E52" s="142">
        <v>42002</v>
      </c>
      <c r="F52" s="142">
        <v>42368</v>
      </c>
      <c r="G52" s="157">
        <f t="shared" si="3"/>
        <v>12.2</v>
      </c>
      <c r="H52" s="119" t="s">
        <v>2694</v>
      </c>
      <c r="I52" s="112" t="s">
        <v>741</v>
      </c>
      <c r="J52" s="112" t="s">
        <v>745</v>
      </c>
      <c r="K52" s="120">
        <v>2848415284</v>
      </c>
      <c r="L52" s="113" t="s">
        <v>1148</v>
      </c>
      <c r="M52" s="114">
        <v>1</v>
      </c>
      <c r="N52" s="113" t="s">
        <v>27</v>
      </c>
      <c r="O52" s="113" t="s">
        <v>26</v>
      </c>
      <c r="P52" s="79"/>
    </row>
    <row r="53" spans="1:16" s="7" customFormat="1" ht="24.75" customHeight="1" outlineLevel="1" x14ac:dyDescent="0.25">
      <c r="A53" s="141">
        <v>6</v>
      </c>
      <c r="B53" s="119" t="s">
        <v>2665</v>
      </c>
      <c r="C53" s="111" t="s">
        <v>31</v>
      </c>
      <c r="D53" s="118" t="s">
        <v>2696</v>
      </c>
      <c r="E53" s="142">
        <v>42002</v>
      </c>
      <c r="F53" s="142">
        <v>42368</v>
      </c>
      <c r="G53" s="157">
        <f t="shared" si="3"/>
        <v>12.2</v>
      </c>
      <c r="H53" s="119" t="s">
        <v>2694</v>
      </c>
      <c r="I53" s="112" t="s">
        <v>741</v>
      </c>
      <c r="J53" s="112" t="s">
        <v>761</v>
      </c>
      <c r="K53" s="120">
        <v>2848415284</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42">
        <v>42398</v>
      </c>
      <c r="F54" s="142">
        <v>42674</v>
      </c>
      <c r="G54" s="157">
        <f t="shared" si="3"/>
        <v>9.1999999999999993</v>
      </c>
      <c r="H54" s="119" t="s">
        <v>2691</v>
      </c>
      <c r="I54" s="112" t="s">
        <v>741</v>
      </c>
      <c r="J54" s="112" t="s">
        <v>745</v>
      </c>
      <c r="K54" s="120">
        <v>620302001</v>
      </c>
      <c r="L54" s="113" t="s">
        <v>1148</v>
      </c>
      <c r="M54" s="114">
        <v>1</v>
      </c>
      <c r="N54" s="113" t="s">
        <v>27</v>
      </c>
      <c r="O54" s="113" t="s">
        <v>26</v>
      </c>
      <c r="P54" s="79"/>
    </row>
    <row r="55" spans="1:16" s="7" customFormat="1" ht="24.75" customHeight="1" outlineLevel="1" x14ac:dyDescent="0.25">
      <c r="A55" s="141">
        <v>8</v>
      </c>
      <c r="B55" s="119" t="s">
        <v>2665</v>
      </c>
      <c r="C55" s="111" t="s">
        <v>31</v>
      </c>
      <c r="D55" s="118" t="s">
        <v>2690</v>
      </c>
      <c r="E55" s="142">
        <v>42398</v>
      </c>
      <c r="F55" s="142">
        <v>42719</v>
      </c>
      <c r="G55" s="157">
        <f t="shared" si="3"/>
        <v>10.7</v>
      </c>
      <c r="H55" s="119" t="s">
        <v>2692</v>
      </c>
      <c r="I55" s="112" t="s">
        <v>741</v>
      </c>
      <c r="J55" s="112" t="s">
        <v>743</v>
      </c>
      <c r="K55" s="115">
        <v>1087997654</v>
      </c>
      <c r="L55" s="113" t="s">
        <v>1148</v>
      </c>
      <c r="M55" s="114">
        <v>1</v>
      </c>
      <c r="N55" s="113" t="s">
        <v>27</v>
      </c>
      <c r="O55" s="113" t="s">
        <v>26</v>
      </c>
      <c r="P55" s="79"/>
    </row>
    <row r="56" spans="1:16" s="7" customFormat="1" ht="24.75" customHeight="1" outlineLevel="1" x14ac:dyDescent="0.25">
      <c r="A56" s="141">
        <v>9</v>
      </c>
      <c r="B56" s="119" t="s">
        <v>2665</v>
      </c>
      <c r="C56" s="111" t="s">
        <v>31</v>
      </c>
      <c r="D56" s="118" t="s">
        <v>2689</v>
      </c>
      <c r="E56" s="142">
        <v>42398</v>
      </c>
      <c r="F56" s="142">
        <v>42674</v>
      </c>
      <c r="G56" s="157">
        <f t="shared" si="3"/>
        <v>9.1999999999999993</v>
      </c>
      <c r="H56" s="119" t="s">
        <v>2691</v>
      </c>
      <c r="I56" s="112" t="s">
        <v>741</v>
      </c>
      <c r="J56" s="112" t="s">
        <v>744</v>
      </c>
      <c r="K56" s="115">
        <v>1280505073</v>
      </c>
      <c r="L56" s="113" t="s">
        <v>1148</v>
      </c>
      <c r="M56" s="114">
        <v>1</v>
      </c>
      <c r="N56" s="113" t="s">
        <v>27</v>
      </c>
      <c r="O56" s="113" t="s">
        <v>26</v>
      </c>
      <c r="P56" s="79"/>
    </row>
    <row r="57" spans="1:16" s="7" customFormat="1" ht="24.75" customHeight="1" outlineLevel="1" x14ac:dyDescent="0.25">
      <c r="A57" s="141">
        <v>10</v>
      </c>
      <c r="B57" s="119" t="s">
        <v>2665</v>
      </c>
      <c r="C57" s="65" t="s">
        <v>31</v>
      </c>
      <c r="D57" s="118" t="s">
        <v>2688</v>
      </c>
      <c r="E57" s="142">
        <v>43075</v>
      </c>
      <c r="F57" s="142">
        <v>43312</v>
      </c>
      <c r="G57" s="157">
        <f t="shared" si="3"/>
        <v>7.9</v>
      </c>
      <c r="H57" s="116" t="s">
        <v>2686</v>
      </c>
      <c r="I57" s="63" t="s">
        <v>1109</v>
      </c>
      <c r="J57" s="63" t="s">
        <v>1110</v>
      </c>
      <c r="K57" s="115">
        <v>679007691</v>
      </c>
      <c r="L57" s="65" t="s">
        <v>1148</v>
      </c>
      <c r="M57" s="67">
        <v>1</v>
      </c>
      <c r="N57" s="65" t="s">
        <v>27</v>
      </c>
      <c r="O57" s="65" t="s">
        <v>1148</v>
      </c>
      <c r="P57" s="79"/>
    </row>
    <row r="58" spans="1:16" s="7" customFormat="1" ht="24.75" customHeight="1" outlineLevel="1" x14ac:dyDescent="0.25">
      <c r="A58" s="141">
        <v>11</v>
      </c>
      <c r="B58" s="119" t="s">
        <v>2665</v>
      </c>
      <c r="C58" s="65" t="s">
        <v>31</v>
      </c>
      <c r="D58" s="118" t="s">
        <v>2687</v>
      </c>
      <c r="E58" s="142">
        <v>43313</v>
      </c>
      <c r="F58" s="142">
        <v>43434</v>
      </c>
      <c r="G58" s="157">
        <f t="shared" si="3"/>
        <v>4.0333333333333332</v>
      </c>
      <c r="H58" s="116" t="s">
        <v>2686</v>
      </c>
      <c r="I58" s="63" t="s">
        <v>1109</v>
      </c>
      <c r="J58" s="63" t="s">
        <v>1110</v>
      </c>
      <c r="K58" s="120">
        <v>83344309</v>
      </c>
      <c r="L58" s="65" t="s">
        <v>1148</v>
      </c>
      <c r="M58" s="67">
        <v>1</v>
      </c>
      <c r="N58" s="65" t="s">
        <v>27</v>
      </c>
      <c r="O58" s="65" t="s">
        <v>1148</v>
      </c>
      <c r="P58" s="79"/>
    </row>
    <row r="59" spans="1:16" s="7" customFormat="1" ht="24.75" customHeight="1" outlineLevel="1" x14ac:dyDescent="0.25">
      <c r="A59" s="141">
        <v>12</v>
      </c>
      <c r="B59" s="119" t="s">
        <v>2665</v>
      </c>
      <c r="C59" s="65" t="s">
        <v>31</v>
      </c>
      <c r="D59" s="118" t="s">
        <v>2684</v>
      </c>
      <c r="E59" s="142">
        <v>43483</v>
      </c>
      <c r="F59" s="142">
        <v>43814</v>
      </c>
      <c r="G59" s="157">
        <f t="shared" si="3"/>
        <v>11.033333333333333</v>
      </c>
      <c r="H59" s="116" t="s">
        <v>2685</v>
      </c>
      <c r="I59" s="63" t="s">
        <v>1078</v>
      </c>
      <c r="J59" s="63" t="s">
        <v>1083</v>
      </c>
      <c r="K59" s="120">
        <v>1490605524</v>
      </c>
      <c r="L59" s="65" t="s">
        <v>1148</v>
      </c>
      <c r="M59" s="67">
        <v>1</v>
      </c>
      <c r="N59" s="65" t="s">
        <v>27</v>
      </c>
      <c r="O59" s="65" t="s">
        <v>1148</v>
      </c>
      <c r="P59" s="79"/>
    </row>
    <row r="60" spans="1:16" s="7" customFormat="1" ht="24.75" customHeight="1" outlineLevel="1" x14ac:dyDescent="0.25">
      <c r="A60" s="141">
        <v>13</v>
      </c>
      <c r="B60" s="119" t="s">
        <v>2665</v>
      </c>
      <c r="C60" s="65" t="s">
        <v>31</v>
      </c>
      <c r="D60" s="118" t="s">
        <v>2684</v>
      </c>
      <c r="E60" s="142">
        <v>43483</v>
      </c>
      <c r="F60" s="142">
        <v>43814</v>
      </c>
      <c r="G60" s="157">
        <f t="shared" si="3"/>
        <v>11.033333333333333</v>
      </c>
      <c r="H60" s="116" t="s">
        <v>2685</v>
      </c>
      <c r="I60" s="63" t="s">
        <v>1078</v>
      </c>
      <c r="J60" s="63" t="s">
        <v>1089</v>
      </c>
      <c r="K60" s="120">
        <v>1490605524</v>
      </c>
      <c r="L60" s="65" t="s">
        <v>1148</v>
      </c>
      <c r="M60" s="67">
        <v>1</v>
      </c>
      <c r="N60" s="65" t="s">
        <v>27</v>
      </c>
      <c r="O60" s="65" t="s">
        <v>1148</v>
      </c>
      <c r="P60" s="79"/>
    </row>
    <row r="61" spans="1:16" s="7" customFormat="1" ht="24.75" customHeight="1" outlineLevel="1" x14ac:dyDescent="0.25">
      <c r="A61" s="141">
        <v>14</v>
      </c>
      <c r="B61" s="119" t="s">
        <v>2665</v>
      </c>
      <c r="C61" s="65" t="s">
        <v>31</v>
      </c>
      <c r="D61" s="118" t="s">
        <v>2684</v>
      </c>
      <c r="E61" s="142">
        <v>43483</v>
      </c>
      <c r="F61" s="142">
        <v>43814</v>
      </c>
      <c r="G61" s="157">
        <f t="shared" si="3"/>
        <v>11.033333333333333</v>
      </c>
      <c r="H61" s="116" t="s">
        <v>2685</v>
      </c>
      <c r="I61" s="63" t="s">
        <v>1078</v>
      </c>
      <c r="J61" s="63" t="s">
        <v>1094</v>
      </c>
      <c r="K61" s="120">
        <v>1490605524</v>
      </c>
      <c r="L61" s="65" t="s">
        <v>1148</v>
      </c>
      <c r="M61" s="67">
        <v>1</v>
      </c>
      <c r="N61" s="65" t="s">
        <v>27</v>
      </c>
      <c r="O61" s="65" t="s">
        <v>1148</v>
      </c>
      <c r="P61" s="79"/>
    </row>
    <row r="62" spans="1:16" s="7" customFormat="1" ht="24.75" customHeight="1" outlineLevel="1" x14ac:dyDescent="0.25">
      <c r="A62" s="141">
        <v>15</v>
      </c>
      <c r="B62" s="119" t="s">
        <v>2665</v>
      </c>
      <c r="C62" s="65" t="s">
        <v>31</v>
      </c>
      <c r="D62" s="118" t="s">
        <v>2681</v>
      </c>
      <c r="E62" s="142">
        <v>43483</v>
      </c>
      <c r="F62" s="142">
        <v>43822</v>
      </c>
      <c r="G62" s="157">
        <f t="shared" si="3"/>
        <v>11.3</v>
      </c>
      <c r="H62" s="119" t="s">
        <v>2682</v>
      </c>
      <c r="I62" s="63" t="s">
        <v>1078</v>
      </c>
      <c r="J62" s="63" t="s">
        <v>1083</v>
      </c>
      <c r="K62" s="120">
        <v>1078159766</v>
      </c>
      <c r="L62" s="65" t="s">
        <v>1148</v>
      </c>
      <c r="M62" s="67">
        <v>1</v>
      </c>
      <c r="N62" s="65" t="s">
        <v>27</v>
      </c>
      <c r="O62" s="65" t="s">
        <v>1148</v>
      </c>
      <c r="P62" s="79"/>
    </row>
    <row r="63" spans="1:16" s="7" customFormat="1" ht="24.75" customHeight="1" outlineLevel="1" x14ac:dyDescent="0.25">
      <c r="A63" s="141">
        <v>16</v>
      </c>
      <c r="B63" s="119" t="s">
        <v>2665</v>
      </c>
      <c r="C63" s="65" t="s">
        <v>31</v>
      </c>
      <c r="D63" s="118" t="s">
        <v>2681</v>
      </c>
      <c r="E63" s="142">
        <v>43483</v>
      </c>
      <c r="F63" s="142">
        <v>43822</v>
      </c>
      <c r="G63" s="157">
        <f t="shared" si="3"/>
        <v>11.3</v>
      </c>
      <c r="H63" s="119" t="s">
        <v>2682</v>
      </c>
      <c r="I63" s="63" t="s">
        <v>1078</v>
      </c>
      <c r="J63" s="63" t="s">
        <v>1094</v>
      </c>
      <c r="K63" s="120">
        <v>1078159766</v>
      </c>
      <c r="L63" s="65" t="s">
        <v>1148</v>
      </c>
      <c r="M63" s="67">
        <v>1</v>
      </c>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43887</v>
      </c>
      <c r="F114" s="142">
        <v>44196</v>
      </c>
      <c r="G114" s="157">
        <f>IF(AND(E114&lt;&gt;"",F114&lt;&gt;""),((F114-E114)/30),"")</f>
        <v>10.3</v>
      </c>
      <c r="H114" s="119" t="s">
        <v>2677</v>
      </c>
      <c r="I114" s="118" t="s">
        <v>1130</v>
      </c>
      <c r="J114" s="118" t="s">
        <v>1132</v>
      </c>
      <c r="K114" s="120">
        <v>1446283141</v>
      </c>
      <c r="L114" s="100">
        <f>+IF(AND(K114&gt;0,O114="Ejecución"),(K114/877802)*Tabla28[[#This Row],[% participación]],IF(AND(K114&gt;0,O114&lt;&gt;"Ejecución"),"-",""))</f>
        <v>1647.6188719096106</v>
      </c>
      <c r="M114" s="121" t="s">
        <v>1148</v>
      </c>
      <c r="N114" s="170">
        <v>1</v>
      </c>
      <c r="O114" s="159" t="s">
        <v>1150</v>
      </c>
      <c r="P114" s="78"/>
    </row>
    <row r="115" spans="1:16" s="6" customFormat="1" ht="24.75" customHeight="1" x14ac:dyDescent="0.25">
      <c r="A115" s="140">
        <v>2</v>
      </c>
      <c r="B115" s="158" t="s">
        <v>2665</v>
      </c>
      <c r="C115" s="160" t="s">
        <v>31</v>
      </c>
      <c r="D115" s="118" t="s">
        <v>2676</v>
      </c>
      <c r="E115" s="142">
        <v>43887</v>
      </c>
      <c r="F115" s="142">
        <v>44196</v>
      </c>
      <c r="G115" s="157">
        <f t="shared" ref="G115:G116" si="4">IF(AND(E115&lt;&gt;"",F115&lt;&gt;""),((F115-E115)/30),"")</f>
        <v>10.3</v>
      </c>
      <c r="H115" s="119" t="s">
        <v>2677</v>
      </c>
      <c r="I115" s="63" t="s">
        <v>1130</v>
      </c>
      <c r="J115" s="63" t="s">
        <v>1133</v>
      </c>
      <c r="K115" s="120"/>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63" t="s">
        <v>2678</v>
      </c>
      <c r="E116" s="142">
        <v>43879</v>
      </c>
      <c r="F116" s="142">
        <v>44196</v>
      </c>
      <c r="G116" s="157">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43879</v>
      </c>
      <c r="F117" s="142">
        <v>44196</v>
      </c>
      <c r="G117" s="157">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0">
        <v>1</v>
      </c>
      <c r="O117" s="159" t="s">
        <v>1150</v>
      </c>
      <c r="P117" s="78"/>
    </row>
    <row r="118" spans="1:16" s="7" customFormat="1" ht="24.75" customHeight="1" outlineLevel="1" x14ac:dyDescent="0.25">
      <c r="A118" s="141">
        <v>5</v>
      </c>
      <c r="B118" s="158" t="s">
        <v>2665</v>
      </c>
      <c r="C118" s="160" t="s">
        <v>31</v>
      </c>
      <c r="D118" s="118" t="s">
        <v>2680</v>
      </c>
      <c r="E118" s="142">
        <v>43879</v>
      </c>
      <c r="F118" s="142">
        <v>44196</v>
      </c>
      <c r="G118" s="157">
        <f t="shared" si="5"/>
        <v>10.566666666666666</v>
      </c>
      <c r="H118" s="119" t="s">
        <v>2679</v>
      </c>
      <c r="I118" s="63" t="s">
        <v>1078</v>
      </c>
      <c r="J118" s="63" t="s">
        <v>1086</v>
      </c>
      <c r="K118" s="68"/>
      <c r="L118" s="100" t="str">
        <f>+IF(AND(K118&gt;0,O118="Ejecución"),(K118/877802)*Tabla28[[#This Row],[% participación]],IF(AND(K118&gt;0,O118&lt;&gt;"Ejecución"),"-",""))</f>
        <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2680</v>
      </c>
      <c r="E119" s="142">
        <v>43879</v>
      </c>
      <c r="F119" s="142">
        <v>44196</v>
      </c>
      <c r="G119" s="157">
        <f t="shared" si="5"/>
        <v>10.566666666666666</v>
      </c>
      <c r="H119" s="119" t="s">
        <v>2679</v>
      </c>
      <c r="I119" s="63" t="s">
        <v>1078</v>
      </c>
      <c r="J119" s="63" t="s">
        <v>123</v>
      </c>
      <c r="K119" s="68"/>
      <c r="L119" s="100" t="str">
        <f>+IF(AND(K119&gt;0,O119="Ejecución"),(K119/877802)*Tabla28[[#This Row],[% participación]],IF(AND(K119&gt;0,O119&lt;&gt;"Ejecución"),"-",""))</f>
        <v/>
      </c>
      <c r="M119" s="65" t="s">
        <v>1148</v>
      </c>
      <c r="N119" s="170">
        <f t="shared" si="6"/>
        <v>1</v>
      </c>
      <c r="O119" s="159" t="s">
        <v>1150</v>
      </c>
      <c r="P119" s="79"/>
    </row>
    <row r="120" spans="1:16" s="7" customFormat="1" ht="24.75" customHeight="1" outlineLevel="1" x14ac:dyDescent="0.25">
      <c r="A120" s="141">
        <v>7</v>
      </c>
      <c r="B120" s="158" t="s">
        <v>2665</v>
      </c>
      <c r="C120" s="160" t="s">
        <v>31</v>
      </c>
      <c r="D120" s="118" t="s">
        <v>2680</v>
      </c>
      <c r="E120" s="142">
        <v>43879</v>
      </c>
      <c r="F120" s="142">
        <v>44196</v>
      </c>
      <c r="G120" s="157">
        <f t="shared" si="5"/>
        <v>10.566666666666666</v>
      </c>
      <c r="H120" s="119" t="s">
        <v>2679</v>
      </c>
      <c r="I120" s="63" t="s">
        <v>1078</v>
      </c>
      <c r="J120" s="63" t="s">
        <v>1095</v>
      </c>
      <c r="K120" s="68"/>
      <c r="L120" s="100" t="str">
        <f>+IF(AND(K120&gt;0,O120="Ejecución"),(K120/877802)*Tabla28[[#This Row],[% participación]],IF(AND(K120&gt;0,O120&lt;&gt;"Ejecución"),"-",""))</f>
        <v/>
      </c>
      <c r="M120" s="65" t="s">
        <v>1148</v>
      </c>
      <c r="N120" s="170">
        <f t="shared" si="6"/>
        <v>1</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5.0000000000000001E-3</v>
      </c>
      <c r="G179" s="162">
        <f>IF(F179&gt;0,SUM(E179+F179),"")</f>
        <v>2.5000000000000001E-2</v>
      </c>
      <c r="H179" s="5"/>
      <c r="I179" s="188" t="s">
        <v>2671</v>
      </c>
      <c r="J179" s="188"/>
      <c r="K179" s="188"/>
      <c r="L179" s="188"/>
      <c r="M179" s="169">
        <v>2.1000000000000001E-2</v>
      </c>
      <c r="O179" s="8"/>
      <c r="Q179" s="19"/>
      <c r="R179" s="156">
        <f>IF(M179&gt;0,SUM(L179+M179),"")</f>
        <v>2.1000000000000001E-2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2.5000000000000001E-2</v>
      </c>
      <c r="D185" s="91" t="s">
        <v>2628</v>
      </c>
      <c r="E185" s="94">
        <f>+(C185*SUM(K20:K35))</f>
        <v>25171213.625</v>
      </c>
      <c r="F185" s="92"/>
      <c r="G185" s="93"/>
      <c r="H185" s="88"/>
      <c r="I185" s="90" t="s">
        <v>2627</v>
      </c>
      <c r="J185" s="163">
        <f>+SUM(M179:M183)</f>
        <v>2.1000000000000001E-2</v>
      </c>
      <c r="K185" s="233" t="s">
        <v>2628</v>
      </c>
      <c r="L185" s="233"/>
      <c r="M185" s="94">
        <f>+J185*(SUM(K20:K35))</f>
        <v>21143819.445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41968</v>
      </c>
      <c r="D193" s="5"/>
      <c r="E193" s="123">
        <v>4907</v>
      </c>
      <c r="F193" s="5"/>
      <c r="G193" s="5"/>
      <c r="H193" s="144" t="s">
        <v>2698</v>
      </c>
      <c r="J193" s="5"/>
      <c r="K193" s="124">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5" t="s">
        <v>2699</v>
      </c>
      <c r="J211" s="27" t="s">
        <v>2622</v>
      </c>
      <c r="K211" s="145" t="s">
        <v>2702</v>
      </c>
      <c r="L211" s="21"/>
      <c r="M211" s="21"/>
      <c r="N211" s="21"/>
      <c r="O211" s="8"/>
    </row>
    <row r="212" spans="1:15" x14ac:dyDescent="0.25">
      <c r="A212" s="9"/>
      <c r="B212" s="27" t="s">
        <v>2619</v>
      </c>
      <c r="C212" s="144" t="s">
        <v>2698</v>
      </c>
      <c r="D212" s="21"/>
      <c r="G212" s="27" t="s">
        <v>2621</v>
      </c>
      <c r="H212" s="145" t="s">
        <v>2701</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2020-12-28T22:11:28Z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