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C:\Users\Funbi DC\Desktop\invitaciones PI 2021\META\1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2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<sst xmlns="http://schemas.openxmlformats.org/spreadsheetml/2006/main" count="3201" uniqueCount="2705">
  <si>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</si>
  <si>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</si>
  <si>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</si>
  <si>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</si>
  <si>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</si>
  <si>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</si>
  <si>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</si>
  <si>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</si>
  <si>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</si>
  <si>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</si>
  <si>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</si>
  <si>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</si>
  <si>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</si>
  <si>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</si>
  <si>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</si>
  <si>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</si>
  <si>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</si>
  <si>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</si>
  <si>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</si>
  <si>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</si>
  <si>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</si>
  <si>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</si>
  <si>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</si>
  <si>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</si>
  <si>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</si>
  <si>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</si>
  <si>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</si>
  <si>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</si>
  <si>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</si>
  <si>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</si>
  <si>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</si>
  <si>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</si>
  <si>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</si>
  <si>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</si>
  <si>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</si>
  <si>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</si>
  <si>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</si>
  <si>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</si>
  <si>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</si>
  <si>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</si>
  <si>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</si>
  <si>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</si>
  <si>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</si>
  <si>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</si>
  <si>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</si>
  <si>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</si>
  <si>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</si>
  <si>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</si>
  <si>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</si>
  <si>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</si>
  <si>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</si>
  <si>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</si>
  <si>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</si>
  <si>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</si>
  <si>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</si>
  <si>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</si>
  <si>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</si>
  <si>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</si>
  <si>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</si>
  <si>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</si>
  <si>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</si>
  <si>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</si>
  <si>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</si>
  <si>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</si>
  <si>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</si>
  <si>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</si>
  <si>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</si>
  <si>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</si>
  <si>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</si>
  <si>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</si>
  <si>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</si>
  <si>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</si>
  <si>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</si>
  <si>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</si>
  <si>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</si>
  <si>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</si>
  <si>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</si>
  <si>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</si>
  <si>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</si>
  <si>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</si>
  <si>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</si>
  <si>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</si>
  <si>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</si>
  <si>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</si>
  <si>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</si>
  <si>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</si>
  <si>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</si>
  <si>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</si>
  <si>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</si>
  <si>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</si>
  <si>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</si>
  <si>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</si>
  <si>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</si>
  <si>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</si>
  <si>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</si>
  <si>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</si>
  <si>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</si>
  <si>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</si>
  <si>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</si>
  <si>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</si>
  <si>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</si>
  <si>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</si>
  <si>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</si>
  <si>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</si>
  <si>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</si>
  <si>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</si>
  <si>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</si>
  <si>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</si>
  <si>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</si>
  <si>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</si>
  <si>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</si>
  <si>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</si>
  <si>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</si>
  <si>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</si>
  <si>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</si>
  <si>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</si>
  <si>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</si>
  <si>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</si>
  <si>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</si>
  <si>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</si>
  <si>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</si>
  <si>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</si>
  <si>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</si>
  <si>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</si>
  <si>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</si>
  <si>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</si>
  <si>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</si>
  <si>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</si>
  <si>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</si>
  <si>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</si>
  <si>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</si>
  <si>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</si>
  <si>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</si>
  <si>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</si>
  <si>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</si>
  <si>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</si>
  <si>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</si>
  <si>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</si>
  <si>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</si>
  <si>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</si>
  <si>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</si>
  <si>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</si>
  <si>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</si>
  <si>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</si>
  <si>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</si>
  <si>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</si>
  <si>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</si>
  <si>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</si>
  <si>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</si>
  <si>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</si>
  <si>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</si>
  <si>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</si>
  <si>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</si>
  <si>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</si>
  <si>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</si>
  <si>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</si>
  <si>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</si>
  <si>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</si>
  <si>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</si>
  <si>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</si>
  <si>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</si>
  <si>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</si>
  <si>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</si>
  <si>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</si>
  <si>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</si>
  <si>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</si>
  <si>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</si>
  <si>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</si>
  <si>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</si>
  <si>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</si>
  <si>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</si>
  <si>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</si>
  <si>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</si>
  <si>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</si>
  <si>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</si>
  <si>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</si>
  <si>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</si>
  <si>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</si>
  <si>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</si>
  <si>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</si>
  <si>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</si>
  <si>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</si>
  <si>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</si>
  <si>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</si>
  <si>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</si>
  <si>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</si>
  <si>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</si>
  <si>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</si>
  <si>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</si>
  <si>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</si>
  <si>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</si>
  <si>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</si>
  <si>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</si>
  <si>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</si>
  <si>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</si>
  <si>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</si>
  <si>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</si>
  <si>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</si>
  <si>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</si>
  <si>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</si>
  <si>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</si>
  <si>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</si>
  <si>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</si>
  <si>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</si>
  <si>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</si>
  <si>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</si>
  <si>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</si>
  <si>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</si>
  <si>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</si>
  <si>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</si>
  <si>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</si>
  <si>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</si>
  <si>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</si>
  <si>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</si>
  <si>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</si>
  <si>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</si>
  <si>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</si>
  <si>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</si>
  <si>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</si>
  <si>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</si>
  <si>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</si>
  <si>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</si>
  <si>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</si>
  <si>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</si>
  <si>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</si>
  <si>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</si>
  <si>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</si>
  <si>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</si>
  <si>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</si>
  <si>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</si>
  <si>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</si>
  <si>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</si>
  <si>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</si>
  <si>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</si>
  <si>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</si>
  <si>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</si>
  <si>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</si>
  <si>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</si>
  <si>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</si>
  <si>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</si>
  <si>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</si>
  <si>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</si>
  <si>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</si>
  <si>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</si>
  <si>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</si>
  <si>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</si>
  <si>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</si>
  <si>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</si>
  <si>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</si>
  <si>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</si>
  <si>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</si>
  <si>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</si>
  <si>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</si>
  <si>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</si>
  <si>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</si>
  <si>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</si>
  <si>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</si>
  <si>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</si>
  <si>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</si>
  <si>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</si>
  <si>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</si>
  <si>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</si>
  <si>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</si>
  <si>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</si>
  <si>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</si>
  <si>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</si>
  <si>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</si>
  <si>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</si>
  <si>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</si>
  <si>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</si>
  <si>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</si>
  <si>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</si>
  <si>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</si>
  <si>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</si>
  <si>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</si>
  <si>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</si>
  <si>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</si>
  <si>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</si>
  <si>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</si>
  <si>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</si>
  <si>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</si>
  <si>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</si>
  <si>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</si>
  <si>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</si>
  <si>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</si>
  <si>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</si>
  <si>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</si>
  <si>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</si>
  <si>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</si>
  <si>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</si>
  <si>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</si>
  <si>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</si>
  <si>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</si>
  <si>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</si>
  <si>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</si>
  <si>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</si>
  <si>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</si>
  <si>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</si>
  <si>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</si>
  <si>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</si>
  <si>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</si>
  <si>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</si>
  <si>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</si>
  <si>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</si>
  <si>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</si>
  <si>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</si>
  <si>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</si>
  <si>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</si>
  <si>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</si>
  <si>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</si>
  <si>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</si>
  <si>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</si>
  <si>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</si>
  <si>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</si>
  <si>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</si>
  <si>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</si>
  <si>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</si>
  <si>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</si>
  <si>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</si>
  <si>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</si>
  <si>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</si>
  <si>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</si>
  <si>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</si>
  <si>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</si>
  <si>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</si>
  <si>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</si>
  <si>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</si>
  <si>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</si>
  <si>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</si>
  <si>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</si>
  <si>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</si>
  <si>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</si>
  <si>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</si>
  <si>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</si>
  <si>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</si>
  <si>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</si>
  <si>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</si>
  <si>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</si>
  <si>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</si>
  <si>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</si>
  <si>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</si>
  <si>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</si>
  <si>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</si>
  <si>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</si>
  <si>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</si>
  <si>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</si>
  <si>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</si>
  <si>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</si>
  <si>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</si>
  <si>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</si>
  <si>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</si>
  <si>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</si>
  <si>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</si>
  <si>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</si>
  <si>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</si>
  <si>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</si>
  <si>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</si>
  <si>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</si>
  <si>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</si>
  <si>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</si>
  <si>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</si>
  <si>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</si>
  <si>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</si>
  <si>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</si>
  <si>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</si>
  <si>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</si>
  <si>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</si>
  <si>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</si>
  <si>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</si>
  <si>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</si>
  <si>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</si>
  <si>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</si>
  <si>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</si>
  <si>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</si>
  <si>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</si>
  <si>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</si>
  <si>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</si>
  <si>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</si>
  <si>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</si>
  <si>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</si>
  <si>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</si>
  <si>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</si>
  <si>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</si>
  <si>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</si>
  <si>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</si>
  <si>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</si>
  <si>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</si>
  <si>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</si>
  <si>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</si>
  <si>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</si>
  <si>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</si>
  <si>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</si>
  <si>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</si>
  <si>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</si>
  <si>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</si>
  <si>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</si>
  <si>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</si>
  <si>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</si>
  <si>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</si>
  <si>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</si>
  <si>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</si>
  <si>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</si>
  <si>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</si>
  <si>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</si>
  <si>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</si>
  <si>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</si>
  <si>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</si>
  <si>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</si>
  <si>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</si>
  <si>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</si>
  <si>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</si>
  <si>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</si>
  <si>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</si>
  <si>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</si>
  <si>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</si>
  <si>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</si>
  <si>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</si>
  <si>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</si>
  <si>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</si>
  <si>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</si>
  <si>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</si>
  <si>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</si>
  <si>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</si>
  <si>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</si>
  <si>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</si>
  <si>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</si>
  <si>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</si>
  <si>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</si>
  <si>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</si>
  <si>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</si>
  <si>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</si>
  <si>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</si>
  <si>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</si>
  <si>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</si>
  <si>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</si>
  <si>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</si>
  <si>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</si>
  <si>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</si>
  <si>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</si>
  <si>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</si>
  <si>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</si>
  <si>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</si>
  <si>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</si>
  <si>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</si>
  <si>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</si>
  <si>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</si>
  <si>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</si>
  <si>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</si>
  <si>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</si>
  <si>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</si>
  <si>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</si>
  <si>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</si>
  <si>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</si>
  <si>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</si>
  <si>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</si>
  <si>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</si>
  <si>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</si>
  <si>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</si>
  <si>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</si>
  <si>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</si>
  <si>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</si>
  <si>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</si>
  <si>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</si>
  <si>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</si>
  <si>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</si>
  <si>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</si>
  <si>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</si>
  <si>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</si>
  <si>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</si>
  <si>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</si>
  <si>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</si>
  <si>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</si>
  <si>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</si>
  <si>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</si>
  <si>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</si>
  <si>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</si>
  <si>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</si>
  <si>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</si>
  <si>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</si>
  <si>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</si>
  <si>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</si>
  <si>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</si>
  <si>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</si>
  <si>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</si>
  <si>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</si>
  <si>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</si>
  <si>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</si>
  <si>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</si>
  <si>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</si>
  <si>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</si>
  <si>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</si>
  <si>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</si>
  <si>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</si>
  <si>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</si>
  <si>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</si>
  <si>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</si>
  <si>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</si>
  <si>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</si>
  <si>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</si>
  <si>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</si>
  <si>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</si>
  <si>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</si>
  <si>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</si>
  <si>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</si>
  <si>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</si>
  <si>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</si>
  <si>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</si>
  <si>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</si>
  <si>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</si>
  <si>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</si>
  <si>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</si>
  <si>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</si>
  <si>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</si>
  <si>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</si>
  <si>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</si>
  <si>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</si>
  <si>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</si>
  <si>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</si>
  <si>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</si>
  <si>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</si>
  <si>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</si>
  <si>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</si>
  <si>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</si>
  <si>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</si>
  <si>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</si>
  <si>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</si>
  <si>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</si>
  <si>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</si>
  <si>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</si>
  <si>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</si>
  <si>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</si>
  <si>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</si>
  <si>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</si>
  <si>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</si>
  <si>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</si>
  <si>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</si>
  <si>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</si>
  <si>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</si>
  <si>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</si>
  <si>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</si>
  <si>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</si>
  <si>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</si>
  <si>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</si>
  <si>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</si>
  <si>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</si>
  <si>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</si>
  <si>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</si>
  <si>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</si>
  <si>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</si>
  <si>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</si>
  <si>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</si>
  <si>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</si>
  <si>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</si>
  <si>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</si>
  <si>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</si>
  <si>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</si>
  <si>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</si>
  <si>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</si>
  <si>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</si>
  <si>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</si>
  <si>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</si>
  <si>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</si>
  <si>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</si>
  <si>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</si>
  <si>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</si>
  <si>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</si>
  <si>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</si>
  <si>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</si>
  <si>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</si>
  <si>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</si>
  <si>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</si>
  <si>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</si>
  <si>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</si>
  <si>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</si>
  <si>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</si>
  <si>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</si>
  <si>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</si>
  <si>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</si>
  <si>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</si>
  <si>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</si>
  <si>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</si>
  <si>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</si>
  <si>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</si>
  <si>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</si>
  <si>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</si>
  <si>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</si>
  <si>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</si>
  <si>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</si>
  <si>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</si>
  <si>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</si>
  <si>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</si>
  <si>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</si>
  <si>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</si>
  <si>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</si>
  <si>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</si>
  <si>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</si>
  <si>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</si>
  <si>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</si>
  <si>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</si>
  <si>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</si>
  <si>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</si>
  <si>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</si>
  <si>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</si>
  <si>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</si>
  <si>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</si>
  <si>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</si>
  <si>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</si>
  <si>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</si>
  <si>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</si>
  <si>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</si>
  <si>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</si>
  <si>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</si>
  <si>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</si>
  <si>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</si>
  <si>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</si>
  <si>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</si>
  <si>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</si>
  <si>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</si>
  <si>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</si>
  <si>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</si>
  <si>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</si>
  <si>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</si>
  <si>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</si>
  <si>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</si>
  <si>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</si>
  <si>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</si>
  <si>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</si>
  <si>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</si>
  <si>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</si>
  <si>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</si>
  <si>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</si>
  <si>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</si>
  <si>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</si>
  <si>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</si>
  <si>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</si>
  <si>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</si>
  <si>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</si>
  <si>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</si>
  <si>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</si>
  <si>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</si>
  <si>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</si>
  <si>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</si>
  <si>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</si>
  <si>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</si>
  <si>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</si>
  <si>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</si>
  <si>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</si>
  <si>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</si>
  <si>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</si>
  <si>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</si>
  <si>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</si>
  <si>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</si>
  <si>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</si>
  <si>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</si>
  <si>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</si>
  <si>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</si>
  <si>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</si>
  <si>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</si>
  <si>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</si>
  <si>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</si>
  <si>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</si>
  <si>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</si>
  <si>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</si>
  <si>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</si>
  <si>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</si>
  <si>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</si>
  <si>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</si>
  <si>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</si>
  <si>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</si>
  <si>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</si>
  <si>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</si>
  <si>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</si>
  <si>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</si>
  <si>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</si>
  <si>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</si>
  <si>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</si>
  <si>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</si>
  <si>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</si>
  <si>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</si>
  <si>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</si>
  <si>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</si>
  <si>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</si>
  <si>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</si>
  <si>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</si>
  <si>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</si>
  <si>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</si>
  <si>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</si>
  <si>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</si>
  <si>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</si>
  <si>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</si>
  <si>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</si>
  <si>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</si>
  <si>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</si>
  <si>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</si>
  <si>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</si>
  <si>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</si>
  <si>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</si>
  <si>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</si>
  <si>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</si>
  <si>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</si>
  <si>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</si>
  <si>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</si>
  <si>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</si>
  <si>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</si>
  <si>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</si>
  <si>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</si>
  <si>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</si>
  <si>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</si>
  <si>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</si>
  <si>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</si>
  <si>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</si>
  <si>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</si>
  <si>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</si>
  <si>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</si>
  <si>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</si>
  <si>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</si>
  <si>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</si>
  <si>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</si>
  <si>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</si>
  <si>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</si>
  <si>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</si>
  <si>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</si>
  <si>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</si>
  <si>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</si>
  <si>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</si>
  <si>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</si>
  <si>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</si>
  <si>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</si>
  <si>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</si>
  <si>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</si>
  <si>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</si>
  <si>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</si>
  <si>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</si>
  <si>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</si>
  <si>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</si>
  <si>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</si>
  <si>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</si>
  <si>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</si>
  <si>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</si>
  <si>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</si>
  <si>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</si>
  <si>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</si>
  <si>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</si>
  <si>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</si>
  <si>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</si>
  <si>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</si>
  <si>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</si>
  <si>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</si>
  <si>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</si>
  <si>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</si>
  <si>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</si>
  <si>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</si>
  <si>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</si>
  <si>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</si>
  <si>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</si>
  <si>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</si>
  <si>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</si>
  <si>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</si>
  <si>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</si>
  <si>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</si>
  <si>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</si>
  <si>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</si>
  <si>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</si>
  <si>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</si>
  <si>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</si>
  <si>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</si>
  <si>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</si>
  <si>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</si>
  <si>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</si>
  <si>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</si>
  <si>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</si>
  <si>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</si>
  <si>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</si>
  <si>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</si>
  <si>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</si>
  <si>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</si>
  <si>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</si>
  <si>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</si>
  <si>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</si>
  <si>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</si>
  <si>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</si>
  <si>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</si>
  <si>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</si>
  <si>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</si>
  <si>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</si>
  <si>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</si>
  <si>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</si>
  <si>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</si>
  <si>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</si>
  <si>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</si>
  <si>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</si>
  <si>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</si>
  <si>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</si>
  <si>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</si>
  <si>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</si>
  <si>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</si>
  <si>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</si>
  <si>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</si>
  <si>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</si>
  <si>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</si>
  <si>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</si>
  <si>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</si>
  <si>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</si>
  <si>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</si>
  <si>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</si>
  <si>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</si>
  <si>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</si>
  <si>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</si>
  <si>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</si>
  <si>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</si>
  <si>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</si>
  <si>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</si>
  <si>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</si>
  <si>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</si>
  <si>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</si>
  <si>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</si>
  <si>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</si>
  <si>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</si>
  <si>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</si>
  <si>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</si>
  <si>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</si>
  <si>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</si>
  <si>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</si>
  <si>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</si>
  <si>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</si>
  <si>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</si>
  <si>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</si>
  <si>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</si>
  <si>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</si>
  <si>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</si>
  <si>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</si>
  <si>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</si>
  <si>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</si>
  <si>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</si>
  <si>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</si>
  <si>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</si>
  <si>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</si>
  <si>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</si>
  <si>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</si>
  <si>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</si>
  <si>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</si>
  <si>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</si>
  <si>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</si>
  <si>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</si>
  <si>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</si>
  <si>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</si>
  <si>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</si>
  <si>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</si>
  <si>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</si>
  <si>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</si>
  <si>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</si>
  <si>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</si>
  <si>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</si>
  <si>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</si>
  <si>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</si>
  <si>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</si>
  <si>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</si>
  <si>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</si>
  <si>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</si>
  <si>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</si>
  <si>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</si>
  <si>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</si>
  <si>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</si>
  <si>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</si>
  <si>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</si>
  <si>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</si>
  <si>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</si>
  <si>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</si>
  <si>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</si>
  <si>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</si>
  <si>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</si>
  <si>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</si>
  <si>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</si>
  <si>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</si>
  <si>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</si>
  <si>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</si>
  <si>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</si>
  <si>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</si>
  <si>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</si>
  <si>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</si>
  <si>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</si>
  <si>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</si>
  <si>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</si>
  <si>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</si>
  <si>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</si>
  <si>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</si>
  <si>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</si>
  <si>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</si>
  <si>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</si>
  <si>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</si>
  <si>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</si>
  <si>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</si>
  <si>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</si>
  <si>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</si>
  <si>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</si>
  <si>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</si>
  <si>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</si>
  <si>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</si>
  <si>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</si>
  <si>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</si>
  <si>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</si>
  <si>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</si>
  <si>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</si>
  <si>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</si>
  <si>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</si>
  <si>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</si>
  <si>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</si>
  <si>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</si>
  <si>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</si>
  <si>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</si>
  <si>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</si>
  <si>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</si>
  <si>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</si>
  <si>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</si>
  <si>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</si>
  <si>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</si>
  <si>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</si>
  <si>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</si>
  <si>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</si>
  <si>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</si>
  <si>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</si>
  <si>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</si>
  <si>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</si>
  <si>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</si>
  <si>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</si>
  <si>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</si>
  <si>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</si>
  <si>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</si>
  <si>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</si>
  <si>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</si>
  <si>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</si>
  <si>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</si>
  <si>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</si>
  <si>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</si>
  <si>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</si>
  <si>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</si>
  <si>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</si>
  <si>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</si>
  <si>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</si>
  <si>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</si>
  <si>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</si>
  <si>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</si>
  <si>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</si>
  <si>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</si>
  <si>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</si>
  <si>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</si>
  <si>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</si>
  <si>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</si>
  <si>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</si>
  <si>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</si>
  <si>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</si>
  <si>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</si>
  <si>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</si>
  <si>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</si>
  <si>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</si>
  <si>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</si>
  <si>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</si>
  <si>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</si>
  <si>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</si>
  <si>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</si>
  <si>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</si>
  <si>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</si>
  <si>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</si>
  <si>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</si>
  <si>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</si>
  <si>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</si>
  <si>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</si>
  <si>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</si>
  <si>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</si>
  <si>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</si>
  <si>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</si>
  <si>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</si>
  <si>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</si>
  <si>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</si>
  <si>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</si>
  <si>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</si>
  <si>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</si>
  <si>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</si>
  <si>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</si>
  <si>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</si>
  <si>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</si>
  <si>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</si>
  <si>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</si>
  <si>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</si>
  <si>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</si>
  <si>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</si>
  <si>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</si>
  <si>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</si>
  <si>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</si>
  <si>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</si>
  <si>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</si>
  <si>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</si>
  <si>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</si>
  <si>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</si>
  <si>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</si>
  <si>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</si>
  <si>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</si>
  <si>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</si>
  <si>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</si>
  <si>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</si>
  <si>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</si>
  <si>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</si>
  <si>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</si>
  <si>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</si>
  <si>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</si>
  <si>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</si>
  <si>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</si>
  <si>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</si>
  <si>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</si>
  <si>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</si>
  <si>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</si>
  <si>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</si>
  <si>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</si>
  <si>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</si>
  <si>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</si>
  <si>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</si>
  <si>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</si>
  <si>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</si>
  <si>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</si>
  <si>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</si>
  <si>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</si>
  <si>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</si>
  <si>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</si>
  <si>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</si>
  <si>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</si>
  <si>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</si>
  <si>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</si>
  <si>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</si>
  <si>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</si>
  <si>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</si>
  <si>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</si>
  <si>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</si>
  <si>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</si>
  <si>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</si>
  <si>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</si>
  <si>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</si>
  <si>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</si>
  <si>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</si>
  <si>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</si>
  <si>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</si>
  <si>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</si>
  <si>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</si>
  <si>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</si>
  <si>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</si>
  <si>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</si>
  <si>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</si>
  <si>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</si>
  <si>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</si>
  <si>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</si>
  <si>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</si>
  <si>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</si>
  <si>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</si>
  <si>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</si>
  <si>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</si>
  <si>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</si>
  <si>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</si>
  <si>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</si>
  <si>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</si>
  <si>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</si>
  <si>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</si>
  <si>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</si>
  <si>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</si>
  <si>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</si>
  <si>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</si>
  <si>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</si>
  <si>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</si>
  <si>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</si>
  <si>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</si>
  <si>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</si>
  <si>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</si>
  <si>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</si>
  <si>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</si>
  <si>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</si>
  <si>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</si>
  <si>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</si>
  <si>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</si>
  <si>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</si>
  <si>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</si>
  <si>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</si>
  <si>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</si>
  <si>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</si>
  <si>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</si>
  <si>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</si>
  <si>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</si>
  <si>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</si>
  <si>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</si>
  <si>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</si>
  <si>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</si>
  <si>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</si>
  <si>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</si>
  <si>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</si>
  <si>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</si>
  <si>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</si>
  <si>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</si>
  <si>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</si>
  <si>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</si>
  <si>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</si>
  <si>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</si>
  <si>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</si>
  <si>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</si>
  <si>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</si>
  <si>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</si>
  <si>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</si>
  <si>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</si>
  <si>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</si>
  <si>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</si>
  <si>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</si>
  <si>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</si>
  <si>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</si>
  <si>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</si>
  <si>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</si>
  <si>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</si>
  <si>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</si>
  <si>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</si>
  <si>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</si>
  <si>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</si>
  <si>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</si>
  <si>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</si>
  <si>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</si>
  <si>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</si>
  <si>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</si>
  <si>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</si>
  <si>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</si>
  <si>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</si>
  <si>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</si>
  <si>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</si>
  <si>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</si>
  <si>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</si>
  <si>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</si>
  <si>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</si>
  <si>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</si>
  <si>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</si>
  <si>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</si>
  <si>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</si>
  <si>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</si>
  <si>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</si>
  <si>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</si>
  <si>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</si>
  <si>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</si>
  <si>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</si>
  <si>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</si>
  <si>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</si>
  <si>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</si>
  <si>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</si>
  <si>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</si>
  <si>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</si>
  <si>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</si>
  <si>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</si>
  <si>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</si>
  <si>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</si>
  <si>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</si>
  <si>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</si>
  <si>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</si>
  <si>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</si>
  <si>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</si>
  <si>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</si>
  <si>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</si>
  <si>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</si>
  <si>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</si>
  <si>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</si>
  <si>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</si>
  <si>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</si>
  <si>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</si>
  <si>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</si>
  <si>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</si>
  <si>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</si>
  <si>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</si>
  <si>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</si>
  <si>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</si>
  <si>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</si>
  <si>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</si>
  <si>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</si>
  <si>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</si>
  <si>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</si>
  <si>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</si>
  <si>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</si>
  <si>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</si>
  <si>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</si>
  <si>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</si>
  <si>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</si>
  <si>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</si>
  <si>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</si>
  <si>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</si>
  <si>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</si>
  <si>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</si>
  <si>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</si>
  <si>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</si>
  <si>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</si>
  <si>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</si>
  <si>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</si>
  <si>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</si>
  <si>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</si>
  <si>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</si>
  <si>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</si>
  <si>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</si>
  <si>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</si>
  <si>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</si>
  <si>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</si>
  <si>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</si>
  <si>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</si>
  <si>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</si>
  <si>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</si>
  <si>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</si>
  <si>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</si>
  <si>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</si>
  <si>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</si>
  <si>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</si>
  <si>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</si>
  <si>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</si>
  <si>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</si>
  <si>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</si>
  <si>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</si>
  <si>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</si>
  <si>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</si>
  <si>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</si>
  <si>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</si>
  <si>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</si>
  <si>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</si>
  <si>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</si>
  <si>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</si>
  <si>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</si>
  <si>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</si>
  <si>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</si>
  <si>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</si>
  <si>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</si>
  <si>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</si>
  <si>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</si>
  <si>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</si>
  <si>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</si>
  <si>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</si>
  <si>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</si>
  <si>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</si>
  <si>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</si>
  <si>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</si>
  <si>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</si>
  <si>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</si>
  <si>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</si>
  <si>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</si>
  <si>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</si>
  <si>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</si>
  <si>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</si>
  <si>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</si>
  <si>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</si>
  <si>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</si>
  <si>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</si>
  <si>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</si>
  <si>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</si>
  <si>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</si>
  <si>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</si>
  <si>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</si>
  <si>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</si>
  <si>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</si>
  <si>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</si>
  <si>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</si>
  <si>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</si>
  <si>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</si>
  <si>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</si>
  <si>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</si>
  <si>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</si>
  <si>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</si>
  <si>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</si>
  <si>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</si>
  <si>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</si>
  <si>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</si>
  <si>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</si>
  <si>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</si>
  <si>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</si>
  <si>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</si>
  <si>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</si>
  <si>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</si>
  <si>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</si>
  <si>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</si>
  <si>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</si>
  <si>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</si>
  <si>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</si>
  <si>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</si>
  <si>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</si>
  <si>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</si>
  <si>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</si>
  <si>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</si>
  <si>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</si>
  <si>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</si>
  <si>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</si>
  <si>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</si>
  <si>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</si>
  <si>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</si>
  <si>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</si>
  <si>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</si>
  <si>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</si>
  <si>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</si>
  <si>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</si>
  <si>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</si>
  <si>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</si>
  <si>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</si>
  <si>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</si>
  <si>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</si>
  <si>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</si>
  <si>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</si>
  <si>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</si>
  <si>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</si>
  <si>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</si>
  <si>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</si>
  <si>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</si>
  <si>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</si>
  <si>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</si>
  <si>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</si>
  <si>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</si>
  <si>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</si>
  <si>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</si>
  <si>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</si>
  <si>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</si>
  <si>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</si>
  <si>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</si>
  <si>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</si>
  <si>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</si>
  <si>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</si>
  <si>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</si>
  <si>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</si>
  <si>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</si>
  <si>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</si>
  <si>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</si>
  <si>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</si>
  <si>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</si>
  <si>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</si>
  <si>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</si>
  <si>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</si>
  <si>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</si>
  <si>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</si>
  <si>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</si>
  <si>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</si>
  <si>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</si>
  <si>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</si>
  <si>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</si>
  <si>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</si>
  <si>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</si>
  <si>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</si>
  <si>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</si>
  <si>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</si>
  <si>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</si>
  <si>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</si>
  <si>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</si>
  <si>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</si>
  <si>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</si>
  <si>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</si>
  <si>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</si>
  <si>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</si>
  <si>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</si>
  <si>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</si>
  <si>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</si>
  <si>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</si>
  <si>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</si>
  <si>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</si>
  <si>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</si>
  <si>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</si>
  <si>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</si>
  <si>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</si>
  <si>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</si>
  <si>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</si>
  <si>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</si>
  <si>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</si>
  <si>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</si>
  <si>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</si>
  <si>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</si>
  <si>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</si>
  <si>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</si>
  <si>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</si>
  <si>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</si>
  <si>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</si>
  <si>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</si>
  <si>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</si>
  <si>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</si>
  <si>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</si>
  <si>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</si>
  <si>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</si>
  <si>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</si>
  <si>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</si>
  <si>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</si>
  <si>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</si>
  <si>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</si>
  <si>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</si>
  <si>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</si>
  <si>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</si>
  <si>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</si>
  <si>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</si>
  <si>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</si>
  <si>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</si>
  <si>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</si>
  <si>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</si>
  <si>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</si>
  <si>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</si>
  <si>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</si>
  <si>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</si>
  <si>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</si>
  <si>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</si>
  <si>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</si>
  <si>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</si>
  <si>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</si>
  <si>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</si>
  <si>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</si>
  <si>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</si>
  <si>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</si>
  <si>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</si>
  <si>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</si>
  <si>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</si>
  <si>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</si>
  <si>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</si>
  <si>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</si>
  <si>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</si>
  <si>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</si>
  <si>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</si>
  <si>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</si>
  <si>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</si>
  <si>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</si>
  <si>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</si>
  <si>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</si>
  <si>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</si>
  <si>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</si>
  <si>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</si>
  <si>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</si>
  <si>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</si>
  <si>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</si>
  <si>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</si>
  <si>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</si>
  <si>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</si>
  <si>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</si>
  <si>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</si>
  <si>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</si>
  <si>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</si>
  <si>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</si>
  <si>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</si>
  <si>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</si>
  <si>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</si>
  <si>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</si>
  <si>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</si>
  <si>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</si>
  <si>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</si>
  <si>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</si>
  <si>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</si>
  <si>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</si>
  <si>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</si>
  <si>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</si>
  <si>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</si>
  <si>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</si>
  <si>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</si>
  <si>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</si>
  <si>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</si>
  <si>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</si>
  <si>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</si>
  <si>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</si>
  <si>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</si>
  <si>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</si>
  <si>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</si>
  <si>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</si>
  <si>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</si>
  <si>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</si>
  <si>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</si>
  <si>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</si>
  <si>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</si>
  <si>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</si>
  <si>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</si>
  <si>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</si>
  <si>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</si>
  <si>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</si>
  <si>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</si>
  <si>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</si>
  <si>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</si>
  <si>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</si>
  <si>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</si>
  <si>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</si>
  <si>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</si>
  <si>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</si>
  <si>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</si>
  <si>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</si>
  <si>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</si>
  <si>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</si>
  <si>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</si>
  <si>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</si>
  <si>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</si>
  <si>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</si>
  <si>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</si>
  <si>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</si>
  <si>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</si>
  <si>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</si>
  <si>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</si>
  <si>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</si>
  <si>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</si>
  <si>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</si>
  <si>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</si>
  <si>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</si>
  <si>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</si>
  <si>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</si>
  <si>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</si>
  <si>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</si>
  <si>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</si>
  <si>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</si>
  <si>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</si>
  <si>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</si>
  <si>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</si>
  <si>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</si>
  <si>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</si>
  <si>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</si>
  <si>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</si>
  <si>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</si>
  <si>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</si>
  <si>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</si>
  <si>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</si>
  <si>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</si>
  <si>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</si>
  <si>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</si>
  <si>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</si>
  <si>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</si>
  <si>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</si>
  <si>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</si>
  <si>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</si>
  <si>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</si>
  <si>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</si>
  <si>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</si>
  <si>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</si>
  <si>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</si>
  <si>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</si>
  <si>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</si>
  <si>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</si>
  <si>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</si>
  <si>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</si>
  <si>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</si>
  <si>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</si>
  <si>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</si>
  <si>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</si>
  <si>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</si>
  <si>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</si>
  <si>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</si>
  <si>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</si>
  <si>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</si>
  <si>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</si>
  <si>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</si>
  <si>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</si>
  <si>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</si>
  <si>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</si>
  <si>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</si>
  <si>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</si>
  <si>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</si>
  <si>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</si>
  <si>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</si>
  <si>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</si>
  <si>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</si>
  <si>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</si>
  <si>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</si>
  <si>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</si>
  <si>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</si>
  <si>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</si>
  <si>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</si>
  <si>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</si>
  <si>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</si>
  <si>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</si>
  <si>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</si>
  <si>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</si>
  <si>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</si>
  <si>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</si>
  <si>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</si>
  <si>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</si>
  <si>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</si>
  <si>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</si>
  <si>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</si>
  <si>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</si>
  <si>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</si>
  <si>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</si>
  <si>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</si>
  <si>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</si>
  <si>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</si>
  <si>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</si>
  <si>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</si>
  <si>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</si>
  <si>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</si>
  <si>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</si>
  <si>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</si>
  <si>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</si>
  <si>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</si>
  <si>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</si>
  <si>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</si>
  <si>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</si>
  <si>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</si>
  <si>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</si>
  <si>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</si>
  <si>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</si>
  <si>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</si>
  <si>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</si>
  <si>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</si>
  <si>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</si>
  <si>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</si>
  <si>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</si>
  <si>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</si>
  <si>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</si>
  <si>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</si>
  <si>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</si>
  <si>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</si>
  <si>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</si>
  <si>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</si>
  <si>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</si>
  <si>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</si>
  <si>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</si>
  <si>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</si>
  <si>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</si>
  <si>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</si>
  <si>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</si>
  <si>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</si>
  <si>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</si>
  <si>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</si>
  <si>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</si>
  <si>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</si>
  <si>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</si>
  <si>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</si>
  <si>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</si>
  <si>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</si>
  <si>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</si>
  <si>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</si>
  <si>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</si>
  <si>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</si>
  <si>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</si>
  <si>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</si>
  <si>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</si>
  <si>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</si>
  <si>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</si>
  <si>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</si>
  <si>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</si>
  <si>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</si>
  <si>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</si>
  <si>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</si>
  <si>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</si>
  <si>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</si>
  <si>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</si>
  <si>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</si>
  <si>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</si>
  <si>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</si>
  <si>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</si>
  <si>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</si>
  <si>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</si>
  <si>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</si>
  <si>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</si>
  <si>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</si>
  <si>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</si>
  <si>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</si>
  <si>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</si>
  <si>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</si>
  <si>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</si>
  <si>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</si>
  <si>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</si>
  <si>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</si>
  <si>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</si>
  <si>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</si>
  <si>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</si>
  <si>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</si>
  <si>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</si>
  <si>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</si>
  <si>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</si>
  <si>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</si>
  <si>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</si>
  <si>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</si>
  <si>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</si>
  <si>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</si>
  <si>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</si>
  <si>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</si>
  <si>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</si>
  <si>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</si>
  <si>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</si>
  <si>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</si>
  <si>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</si>
  <si>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</si>
  <si>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</si>
  <si>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</si>
  <si>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</si>
  <si>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</si>
  <si>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</si>
  <si>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</si>
  <si>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</si>
  <si>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</si>
  <si>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</si>
  <si>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</si>
  <si>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</si>
  <si>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</si>
  <si>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</si>
  <si>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</si>
  <si>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</si>
  <si>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</si>
  <si>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</si>
  <si>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</si>
  <si>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</si>
  <si>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</si>
  <si>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</si>
  <si>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</si>
  <si>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</si>
  <si>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</si>
  <si>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</si>
  <si>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</si>
  <si>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</si>
  <si>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</si>
  <si>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</si>
  <si>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</si>
  <si>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</si>
  <si>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</si>
  <si>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</si>
  <si>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</si>
  <si>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</si>
  <si>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</si>
  <si>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</si>
  <si>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</si>
  <si>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</si>
  <si>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</si>
  <si>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</si>
  <si>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</si>
  <si>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</si>
  <si>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</si>
  <si>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</si>
  <si>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</si>
  <si>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</si>
  <si>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</si>
  <si>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</si>
  <si>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</si>
  <si>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</si>
  <si>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</si>
  <si>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</si>
  <si>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</si>
  <si>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</si>
  <si>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</si>
  <si>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</si>
  <si>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</si>
  <si>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</si>
  <si>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</si>
  <si>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</si>
  <si>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</si>
  <si>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</si>
  <si>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</si>
  <si>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</si>
  <si>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</si>
  <si>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</si>
  <si>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</si>
  <si>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</si>
  <si>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</si>
  <si>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</si>
  <si>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</si>
  <si>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</si>
  <si>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</si>
  <si>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</si>
  <si>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</si>
  <si>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</si>
  <si>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</si>
  <si>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</si>
  <si>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</si>
  <si>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</si>
  <si>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</si>
  <si>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</si>
  <si>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</si>
  <si>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</si>
  <si>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</si>
  <si>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</si>
  <si>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</si>
  <si>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</si>
  <si>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</si>
  <si>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</si>
  <si>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</si>
  <si>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</si>
  <si>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</si>
  <si>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</si>
  <si>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</si>
  <si>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</si>
  <si>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</si>
  <si>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</si>
  <si>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</si>
  <si>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</si>
  <si>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</si>
  <si>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</si>
  <si>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</si>
  <si>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</si>
  <si>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</si>
  <si>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</si>
  <si>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</si>
  <si>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</si>
  <si>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</si>
  <si>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</si>
  <si>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</si>
  <si>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</si>
  <si>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</si>
  <si>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</si>
  <si>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</si>
  <si>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</si>
  <si>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</si>
  <si>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</si>
  <si>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</si>
  <si>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</si>
  <si>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</si>
  <si>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</si>
  <si>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</si>
  <si>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</si>
  <si>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</si>
  <si>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</si>
  <si>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</si>
  <si>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</si>
  <si>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</si>
  <si>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</si>
  <si>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</si>
  <si>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</si>
  <si>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</si>
  <si>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</si>
  <si>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</si>
  <si>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</si>
  <si>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</si>
  <si>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</si>
  <si>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</si>
  <si>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</si>
  <si>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</si>
  <si>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</si>
  <si>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</si>
  <si>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</si>
  <si>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</si>
  <si>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</si>
  <si>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</si>
  <si>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</si>
  <si>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</si>
  <si>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</si>
  <si>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</si>
  <si>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</si>
  <si>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</si>
  <si>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</si>
  <si>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</si>
  <si>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</si>
  <si>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</si>
  <si>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</si>
  <si>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</si>
  <si>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</si>
  <si>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</si>
  <si>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</si>
  <si>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</si>
  <si>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</si>
  <si>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</si>
  <si>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</si>
  <si>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</si>
  <si>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</si>
  <si>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</si>
  <si>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</si>
  <si>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</si>
  <si>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</si>
  <si>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</si>
  <si>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</si>
  <si>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</si>
  <si>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</si>
  <si>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</si>
  <si>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</si>
  <si>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</si>
  <si>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</si>
  <si>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</si>
  <si>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</si>
  <si>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</si>
  <si>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</si>
  <si>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</si>
  <si>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</si>
  <si>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</si>
  <si>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</si>
  <si>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</si>
  <si>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</si>
  <si>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</si>
  <si>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</si>
  <si>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</si>
  <si>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</si>
  <si>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</si>
  <si>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</si>
  <si>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</si>
  <si>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</si>
  <si>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</si>
  <si>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</si>
  <si>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</si>
  <si>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</si>
  <si>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</si>
  <si>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</si>
  <si>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</si>
  <si>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</si>
  <si>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</si>
  <si>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</si>
  <si>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</si>
  <si>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</si>
  <si>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</si>
  <si>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</si>
  <si>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</si>
  <si>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</si>
  <si>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</si>
  <si>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</si>
  <si>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</si>
  <si>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</si>
  <si>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</si>
  <si>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</si>
  <si>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</si>
  <si>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</si>
  <si>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</si>
  <si>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</si>
  <si>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</si>
  <si>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</si>
  <si>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</si>
  <si>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</si>
  <si>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</si>
  <si>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</si>
  <si>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</si>
  <si>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</si>
  <si>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</si>
  <si>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</si>
  <si>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</si>
  <si>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</si>
  <si>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</si>
  <si>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</si>
  <si>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</si>
  <si>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</si>
  <si>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</si>
  <si>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</si>
  <si>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</si>
  <si>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</si>
  <si>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</si>
  <si>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</si>
  <si>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</si>
  <si>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</si>
  <si>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</si>
  <si>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</si>
  <si>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</si>
  <si>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</si>
  <si>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</si>
  <si>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</si>
  <si>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</si>
  <si>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</si>
  <si>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</si>
  <si>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</si>
  <si>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</si>
  <si>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</si>
  <si>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</si>
  <si>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</si>
  <si>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</si>
  <si>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</si>
  <si>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</si>
  <si>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</si>
  <si>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</si>
  <si>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</si>
  <si>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</si>
  <si>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</si>
  <si>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</si>
  <si>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</si>
  <si>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</si>
  <si>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</si>
  <si>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</si>
  <si>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</si>
  <si>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</si>
  <si>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</si>
  <si>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</si>
  <si>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</si>
  <si>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</si>
  <si>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</si>
  <si>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</si>
  <si>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</si>
  <si>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</si>
  <si>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</si>
  <si>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</si>
  <si>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</si>
  <si>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</si>
  <si>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</si>
  <si>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</si>
  <si>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</si>
  <si>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</si>
  <si>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</si>
  <si>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</si>
  <si>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</si>
  <si>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</si>
  <si>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</si>
  <si>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</si>
  <si>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</si>
  <si>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</si>
  <si>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</si>
  <si>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</si>
  <si>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</si>
  <si>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</si>
  <si>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</si>
  <si>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</si>
  <si>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</si>
  <si>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</si>
  <si>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</si>
  <si>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</si>
  <si>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</si>
  <si>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</si>
  <si>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</si>
  <si>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</si>
  <si>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</si>
  <si>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</si>
  <si>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</si>
  <si>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</si>
  <si>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</si>
  <si>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</si>
  <si>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</si>
  <si>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</si>
  <si>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</si>
  <si>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</si>
  <si>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</si>
  <si>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</si>
  <si>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</si>
  <si>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</si>
  <si>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</si>
  <si>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</si>
  <si>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</si>
  <si>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</si>
  <si>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</si>
  <si>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</si>
  <si>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</si>
  <si>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</si>
  <si>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</si>
  <si>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</si>
  <si>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</si>
  <si>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</si>
  <si>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</si>
  <si>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</si>
  <si>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</si>
  <si>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</si>
  <si>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</si>
  <si>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</si>
  <si>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</si>
  <si>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</si>
  <si>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</si>
  <si>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</si>
  <si>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</si>
  <si>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</si>
  <si>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</si>
  <si>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</si>
  <si>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</si>
  <si>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</si>
  <si>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</si>
  <si>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</si>
  <si>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</si>
  <si>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</si>
  <si>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</si>
  <si>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</si>
  <si>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</si>
  <si>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</si>
  <si>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</si>
  <si>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</si>
  <si>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</si>
  <si>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</si>
  <si>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</si>
  <si>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</si>
  <si>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</si>
  <si>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</si>
  <si>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</si>
  <si>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</si>
  <si>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</si>
  <si>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</si>
  <si>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</si>
  <si>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</si>
  <si>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</si>
  <si>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</si>
  <si>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</si>
  <si>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</si>
  <si>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</si>
  <si>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</si>
  <si>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</si>
  <si>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</si>
  <si>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</si>
  <si>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</si>
  <si>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</si>
  <si>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</si>
  <si>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</si>
  <si>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</si>
  <si>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</si>
  <si>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</si>
  <si>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</si>
  <si>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</si>
  <si>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</si>
  <si>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</si>
  <si>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</si>
  <si>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</si>
  <si>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</si>
  <si>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</si>
  <si>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</si>
  <si>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</si>
  <si>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</si>
  <si>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</si>
  <si>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</si>
  <si>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</si>
  <si>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</si>
  <si>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</si>
  <si>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</si>
  <si>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</si>
  <si>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</si>
  <si>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</si>
  <si>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</si>
  <si>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</si>
  <si>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</si>
  <si>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</si>
  <si>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</si>
  <si>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</si>
  <si>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</si>
  <si>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</si>
  <si>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</si>
  <si>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</si>
  <si>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</si>
  <si>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</si>
  <si>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</si>
  <si>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</si>
  <si>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</si>
  <si>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</si>
  <si>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</si>
  <si>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</si>
  <si>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</si>
  <si>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</si>
  <si>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</si>
  <si>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</si>
  <si>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</si>
  <si>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</si>
  <si>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</si>
  <si>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</si>
  <si>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</si>
  <si>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</si>
  <si>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</si>
  <si>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</si>
  <si>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</si>
  <si>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</si>
  <si>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</si>
  <si>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</si>
  <si>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</si>
  <si>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</si>
  <si>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</si>
  <si>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</si>
  <si>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</si>
  <si>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</si>
  <si>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</si>
  <si>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</si>
  <si>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</si>
  <si>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</si>
  <si>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</si>
  <si>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</si>
  <si>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</si>
  <si>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</si>
  <si>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</si>
  <si>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</si>
  <si>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</si>
  <si>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</si>
  <si>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</si>
  <si>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</si>
  <si>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</si>
  <si>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</si>
  <si>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</si>
  <si>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</si>
  <si>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</si>
  <si>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</si>
  <si>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</si>
  <si>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</si>
  <si>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</si>
  <si>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</si>
  <si>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</si>
  <si>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</si>
  <si>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</si>
  <si>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</si>
  <si>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</si>
  <si>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</si>
  <si>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</si>
  <si>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</si>
  <si>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</si>
  <si>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</si>
  <si>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</si>
  <si>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</si>
  <si>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</si>
  <si>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</si>
  <si>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</si>
  <si>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</si>
  <si>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</si>
  <si>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</si>
  <si>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</si>
  <si>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</si>
  <si>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</si>
  <si>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</si>
  <si>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</si>
  <si>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</si>
  <si>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</si>
  <si>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</si>
  <si>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</si>
  <si>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</si>
  <si>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</si>
  <si>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</si>
  <si>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</si>
  <si>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</si>
  <si>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</si>
  <si>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</si>
  <si>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</si>
  <si>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</si>
  <si>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</si>
  <si>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</si>
  <si>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</si>
  <si>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</si>
  <si>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</si>
  <si>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</si>
  <si>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</si>
  <si>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</si>
  <si>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</si>
  <si>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</si>
  <si>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</si>
  <si>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</si>
  <si>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</si>
  <si>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</si>
  <si>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</si>
  <si>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</si>
  <si>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</si>
  <si>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</si>
  <si>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</si>
  <si>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</si>
  <si>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</si>
  <si>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</si>
  <si>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</si>
  <si>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</si>
  <si>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</si>
  <si>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</si>
  <si>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</si>
  <si>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</si>
  <si>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</si>
  <si>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</si>
  <si>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</si>
  <si>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</si>
  <si>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</si>
  <si>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</si>
  <si>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</si>
  <si>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</si>
  <si>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</si>
  <si>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</si>
  <si>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</si>
  <si>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</si>
  <si>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</si>
  <si>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</si>
  <si>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</si>
  <si>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</si>
  <si>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</si>
  <si>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</si>
  <si>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</si>
  <si>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</si>
  <si>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</si>
  <si>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</si>
  <si>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</si>
  <si>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</si>
  <si>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</si>
  <si>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</si>
  <si>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</si>
  <si>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</si>
  <si>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</si>
  <si>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</si>
  <si>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</si>
  <si>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</si>
  <si>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</si>
  <si>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</si>
  <si>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</si>
  <si>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</si>
  <si>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</si>
  <si>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</si>
  <si>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</si>
  <si>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</si>
  <si>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</si>
  <si>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</si>
  <si>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</si>
  <si>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</si>
  <si>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</si>
  <si>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</si>
  <si>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</si>
  <si>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</si>
  <si>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</si>
  <si>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</si>
  <si>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</si>
  <si>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</si>
  <si>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</si>
  <si>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</si>
  <si>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</si>
  <si>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</si>
  <si>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</si>
  <si>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</si>
  <si>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</si>
  <si>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</si>
  <si>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</si>
  <si>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</si>
  <si>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</si>
  <si>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</si>
  <si>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</si>
  <si>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</si>
  <si>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</si>
  <si>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</si>
  <si>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</si>
  <si>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</si>
  <si>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</si>
  <si>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</si>
  <si>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</si>
  <si>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</si>
  <si>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</si>
  <si>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</si>
  <si>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</si>
  <si>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</si>
  <si>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</si>
  <si>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</si>
  <si>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</si>
  <si>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</si>
  <si>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</si>
  <si>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</si>
  <si>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</si>
  <si>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</si>
  <si>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</si>
  <si>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</si>
  <si>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</si>
  <si>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</si>
  <si>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</si>
  <si>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</si>
  <si>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</si>
  <si>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</si>
  <si>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</si>
  <si>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</si>
  <si>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</si>
  <si>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</si>
  <si>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</si>
  <si>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</si>
  <si>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</si>
  <si>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</si>
  <si>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</si>
  <si>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</si>
  <si>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</si>
  <si>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</si>
  <si>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</si>
  <si>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</si>
  <si>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</si>
  <si>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</si>
  <si>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</si>
  <si>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</si>
  <si>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</si>
  <si>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</si>
  <si>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</si>
  <si>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</si>
  <si>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</si>
  <si>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</si>
  <si>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</si>
  <si>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</si>
  <si>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</si>
  <si>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</si>
  <si>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</si>
  <si>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</si>
  <si>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</si>
  <si>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</si>
  <si>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</si>
  <si>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</si>
  <si>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</si>
  <si>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</si>
  <si>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</si>
  <si>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</si>
  <si>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</si>
  <si>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</si>
  <si>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</si>
  <si>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</si>
  <si>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</si>
  <si>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</si>
  <si>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</si>
  <si>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</si>
  <si>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</si>
  <si>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</si>
  <si>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</si>
  <si>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</si>
  <si>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</si>
  <si>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</si>
  <si>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</si>
  <si>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</si>
  <si>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</si>
  <si>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</si>
  <si>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</si>
  <si>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</si>
  <si>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</si>
  <si>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</si>
  <si>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</si>
  <si>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</si>
  <si>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</si>
  <si>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</si>
  <si>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</si>
  <si>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</si>
  <si>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</si>
  <si>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</si>
  <si>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</si>
  <si>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</si>
  <si>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</si>
  <si>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</si>
  <si>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</si>
  <si>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</si>
  <si>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</si>
  <si>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</si>
  <si>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</si>
  <si>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</si>
  <si>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</si>
  <si>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</si>
  <si>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</si>
  <si>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</si>
  <si>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</si>
  <si>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</si>
  <si>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</si>
  <si>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</si>
  <si>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</si>
  <si>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</si>
  <si>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</si>
  <si>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</si>
  <si>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</si>
  <si>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</si>
  <si>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</si>
  <si>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</si>
  <si>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</si>
  <si>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</si>
  <si>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</si>
  <si>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</si>
  <si>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</si>
  <si>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</si>
  <si>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</si>
  <si>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</si>
  <si>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</si>
  <si>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</si>
  <si>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</si>
  <si>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</si>
  <si>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</si>
  <si>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</si>
  <si>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</si>
  <si>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</si>
  <si>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</si>
  <si>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</si>
  <si>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</si>
  <si>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</si>
  <si>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</si>
  <si>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</si>
  <si>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</si>
  <si>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</si>
  <si>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</si>
  <si>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</si>
  <si>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</si>
  <si>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</si>
  <si>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</si>
  <si>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</si>
  <si>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</si>
  <si>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</si>
  <si>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</si>
  <si>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</si>
  <si>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</si>
  <si>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</si>
  <si>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</si>
  <si>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</si>
  <si>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</si>
  <si>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</si>
  <si>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</si>
  <si>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</si>
  <si>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</si>
  <si>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</si>
  <si>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</si>
  <si>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</si>
  <si>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</si>
  <si>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</si>
  <si>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</si>
  <si>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</si>
  <si>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</si>
  <si>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</si>
  <si>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</si>
  <si>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</si>
  <si>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</si>
  <si>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</si>
  <si>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</si>
  <si>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</si>
  <si>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</si>
  <si>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</si>
  <si>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</si>
  <si>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</si>
  <si>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</si>
  <si>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</si>
  <si>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</si>
  <si>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</si>
  <si>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</si>
  <si>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</si>
  <si>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</si>
  <si>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</si>
  <si>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</si>
  <si>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</si>
  <si>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</si>
  <si>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</si>
  <si>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</si>
  <si>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</si>
  <si>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</si>
  <si>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</si>
  <si>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</si>
  <si>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</si>
  <si>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</si>
  <si>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</si>
  <si>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</si>
  <si>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</si>
  <si>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</si>
  <si>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</si>
  <si>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</si>
  <si>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</si>
  <si>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</si>
  <si>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</si>
  <si>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</si>
  <si>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</si>
  <si>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</si>
  <si>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</si>
  <si>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</si>
  <si>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</si>
  <si>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</si>
  <si>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</si>
  <si>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</si>
  <si>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</si>
  <si>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</si>
  <si>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</si>
  <si>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</si>
  <si>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</si>
  <si>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</si>
  <si>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</si>
  <si>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</si>
  <si>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</si>
  <si>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</si>
  <si>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</si>
  <si>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</si>
  <si>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</si>
  <si>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</si>
  <si>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</si>
  <si>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</si>
  <si>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</si>
  <si>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</si>
  <si>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</si>
  <si>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</si>
  <si>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</si>
  <si>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</si>
  <si>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</si>
  <si>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</si>
  <si>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</si>
  <si>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</si>
  <si>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</si>
  <si>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</si>
  <si>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</si>
  <si>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</si>
  <si>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</si>
  <si>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</si>
  <si>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</si>
  <si>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</si>
  <si>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</si>
  <si>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</si>
  <si>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</si>
  <si>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</si>
  <si>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</si>
  <si>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</si>
  <si>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</si>
  <si>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</si>
  <si>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</si>
  <si>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</si>
  <si>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</si>
  <si>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</si>
  <si>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</si>
  <si>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</si>
  <si>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</si>
  <si>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</si>
  <si>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</si>
  <si>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</si>
  <si>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</si>
  <si>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</si>
  <si>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</si>
  <si>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</si>
  <si>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</si>
  <si>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</si>
  <si>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</si>
  <si>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</si>
  <si>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</si>
  <si>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</si>
  <si>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</si>
  <si>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</si>
  <si>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</si>
  <si>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</si>
  <si>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</si>
  <si>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</si>
  <si>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</si>
  <si>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</si>
  <si>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</si>
  <si>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</si>
  <si>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</si>
  <si>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</si>
  <si>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</si>
  <si>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</si>
  <si>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</si>
  <si>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</si>
  <si>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</si>
  <si>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</si>
  <si>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</si>
  <si>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</si>
  <si>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</si>
  <si>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</si>
  <si>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</si>
  <si>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</si>
  <si>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</si>
  <si>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</si>
  <si>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</si>
  <si>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</si>
  <si>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</si>
  <si>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</si>
  <si>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</si>
  <si>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</si>
  <si>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</si>
  <si>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</si>
  <si>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</si>
  <si>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</si>
  <si>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</si>
  <si>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</si>
  <si>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</si>
  <si>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</si>
  <si>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</si>
  <si>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</si>
  <si>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</si>
  <si>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</si>
  <si>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</si>
  <si>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</si>
  <si>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</si>
  <si>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</si>
  <si>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</si>
  <si>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</si>
  <si>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</si>
  <si>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</si>
  <si>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</si>
  <si>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</si>
  <si>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</si>
  <si>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</si>
  <si>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</si>
  <si>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</si>
  <si>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</si>
  <si>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</si>
  <si>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</si>
  <si>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</si>
  <si>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</si>
  <si>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</si>
  <si>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</si>
  <si>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</si>
  <si>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</si>
  <si>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</si>
  <si>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</si>
  <si>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</si>
  <si>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</si>
  <si>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</si>
  <si>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</si>
  <si>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</si>
  <si>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</si>
  <si>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</si>
  <si>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</si>
  <si>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</si>
  <si>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</si>
  <si>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</si>
  <si>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</si>
  <si>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</si>
  <si>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</si>
  <si>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</si>
  <si>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</si>
  <si>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</si>
  <si>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</si>
  <si>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</si>
  <si>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</si>
  <si>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</si>
  <si>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</si>
  <si>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</si>
  <si>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</si>
  <si>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</si>
  <si>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</si>
  <si>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</si>
  <si>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</si>
  <si>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</si>
  <si>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</si>
  <si>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</si>
  <si>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</si>
  <si>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</si>
  <si>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</si>
  <si>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</si>
  <si>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</si>
  <si>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</si>
  <si>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</si>
  <si>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</si>
  <si>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</si>
  <si>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</si>
  <si>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</si>
  <si>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</si>
  <si>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</si>
  <si>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</si>
  <si>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</si>
  <si>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</si>
  <si>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9500412020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</si>
  <si>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</si>
  <si>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85000752020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</si>
  <si>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</si>
  <si>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85000712020</t>
  </si>
  <si>
    <t>062 de 2019</t>
  </si>
  <si>
    <t>Prestar el servicio desarrollo Infantil en medio familiar-DIMF- de conformidad con el manual operativo de la modalidad familiar y las directrices establecidas por el ICBF, en armonía con la política de estado para el desarrollo integral de la primera infancia de cero a siempre</t>
  </si>
  <si>
    <t xml:space="preserve">ICBF </t>
  </si>
  <si>
    <t>071 de 2019</t>
  </si>
  <si>
    <t>Prestar el servicio de Centros de Desarrollo Infantil CDI de conformidad con el manual operativo de la modalida Institucional y las directrices establecidas por el ICBF en armonía con la politica de estado para el desarrollo integral de la primera infancia, de cero a siempre</t>
  </si>
  <si>
    <t>Prestar el servicio de educacion inicial en el marco de la atencion integral a mujeres gestantes, niñas y niños menores de 5 años , o hasta su ingreso al grado de transicion.</t>
  </si>
  <si>
    <t>054 de 2018</t>
  </si>
  <si>
    <t>135 de 2017</t>
  </si>
  <si>
    <t>120 de 2016</t>
  </si>
  <si>
    <t>102 de 2016</t>
  </si>
  <si>
    <t>Prestar el servicio de atención, educación inicial y cuidado a niños y niñas menores de 5 años, o hasta su ingreso al grado transición, y a mujeres gestantes y madres en periodo de lactancia, con el fin de promover el desarrollo integral de la primera infancia con calidad, de conformidad con los lineamientos, manual operativo, las directrices, parámetros y estándares en el marco de la estrategia de atención integral “de cero a siempre”</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</si>
  <si>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atención integral de “Cero a Siempre”</t>
  </si>
  <si>
    <t>134 de 2016</t>
  </si>
  <si>
    <t>Atender a niños y niñas menores de 5 años, o hasta su ingreso al grado transición, en los servicios de educación inicial y cuidado, en la modalidad Desarrollo Infantil en Medio Familiar, con el fin de promover el desarrollo integral de la primera infancia con calidad, de conformidad con los lineamientos, estándares de calidad, y las directrices y parámetros establecidos por el ICBF.</t>
  </si>
  <si>
    <t>253 de 2014</t>
  </si>
  <si>
    <t>1324 de 2014</t>
  </si>
  <si>
    <t>Atender a niños y niñas menores de 5 años, o hasta su ingreso al grado transición, en los servicios de educación inicial y cuidado, con el fin de promover el desarrollo integral de la primera infancia con calidad, de conformidad con los lineamientos, estándares de calidad, y las directrices y parámetros establecidos por el ICBF.</t>
  </si>
  <si>
    <t>MARY NELBA BETANCOURT VELÁSQUEZ</t>
  </si>
  <si>
    <t>CALLE 2 # 32-80 BARRIO LA CORALINA - VILLAVICENCIO META</t>
  </si>
  <si>
    <t>fundacion.bienestar2013@gmail.com</t>
  </si>
  <si>
    <t>6664995</t>
  </si>
  <si>
    <t>CALLE 15 # 44-2 CONJUNTO ALHAMBRA CASA 22 - VILLAVICENCIO META</t>
  </si>
  <si>
    <t>2021-50-10001300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</si>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</sst>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 zoomScale="73" zoomScaleNormal="73" zoomScaleSheetLayoutView="40" zoomScalePageLayoutView="40" workbookViewId="0">
      <selection activeCell="E20" sqref="E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2654</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7" t="str">
        <f>HYPERLINK("#MI_Oferente_Singular!A114","CAPACIDAD RESIDUAL")</f>
        <v>CAPACIDAD RESIDUAL</v>
      </c>
      <c r="F8" s="238"/>
      <c r="G8" s="239"/>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7" t="str">
        <f>HYPERLINK("#MI_Oferente_Singular!A162","TALENTO HUMANO")</f>
        <v>TALENTO HUMANO</v>
      </c>
      <c r="F9" s="238"/>
      <c r="G9" s="239"/>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7" t="str">
        <f>HYPERLINK("#MI_Oferente_Singular!F162","INFRAESTRUCTURA")</f>
        <v>INFRAESTRUCTURA</v>
      </c>
      <c r="F10" s="238"/>
      <c r="G10" s="239"/>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2703</v>
      </c>
      <c r="D15" s="35"/>
      <c r="E15" s="35"/>
      <c r="F15" s="5"/>
      <c r="G15" s="32" t="s">
        <v>1168</v>
      </c>
      <c r="H15" s="103" t="s">
        <v>741</v>
      </c>
      <c r="I15" s="32" t="s">
        <v>2624</v>
      </c>
      <c r="J15" s="108" t="s">
        <v>2626</v>
      </c>
      <c r="L15" s="221" t="s">
        <v>8</v>
      </c>
      <c r="M15" s="221"/>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0" t="s">
        <v>2639</v>
      </c>
      <c r="I19" s="137" t="s">
        <v>11</v>
      </c>
      <c r="J19" s="138" t="s">
        <v>10</v>
      </c>
      <c r="K19" s="138" t="s">
        <v>2609</v>
      </c>
      <c r="L19" s="138" t="s">
        <v>1161</v>
      </c>
      <c r="M19" s="138" t="s">
        <v>1162</v>
      </c>
      <c r="N19" s="139" t="s">
        <v>2610</v>
      </c>
      <c r="O19" s="134"/>
      <c r="Q19" s="51"/>
      <c r="R19" s="51"/>
    </row>
    <row r="20" spans="1:23" ht="30" customHeight="1" x14ac:dyDescent="0.25">
      <c r="A20" s="9"/>
      <c r="B20" s="109">
        <v>900208443</v>
      </c>
      <c r="C20" s="5"/>
      <c r="D20" s="73"/>
      <c r="E20" s="5"/>
      <c r="F20" s="5"/>
      <c r="G20" s="5"/>
      <c r="H20" s="240"/>
      <c r="I20" s="146" t="s">
        <v>741</v>
      </c>
      <c r="J20" s="147" t="s">
        <v>484</v>
      </c>
      <c r="K20" s="148">
        <v>1545342823</v>
      </c>
      <c r="L20" s="149">
        <v>44242</v>
      </c>
      <c r="M20" s="149">
        <v>44561</v>
      </c>
      <c r="N20" s="132">
        <f>+(M20-L20)/30</f>
        <v>10.633333333333333</v>
      </c>
      <c r="O20" s="135"/>
      <c r="U20" s="131"/>
      <c r="V20" s="105">
        <f ca="1">NOW()</f>
        <v>44193.702444212962</v>
      </c>
      <c r="W20" s="105">
        <f ca="1">NOW()</f>
        <v>44193.702444212962</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235" t="str">
        <f>VLOOKUP(B20,EAS!A2:B1439,2,0)</f>
        <v>FUNDACIÓN BIENESTAR</v>
      </c>
      <c r="C38" s="235"/>
      <c r="D38" s="235"/>
      <c r="E38" s="235"/>
      <c r="F38" s="235"/>
      <c r="G38" s="5"/>
      <c r="H38" s="129"/>
      <c r="I38" s="244" t="s">
        <v>7</v>
      </c>
      <c r="J38" s="244"/>
      <c r="K38" s="244"/>
      <c r="L38" s="244"/>
      <c r="M38" s="244"/>
      <c r="N38" s="244"/>
      <c r="O38" s="130"/>
    </row>
    <row r="39" spans="1:16" ht="42.95" customHeight="1" thickBot="1" x14ac:dyDescent="0.3">
      <c r="A39" s="10"/>
      <c r="B39" s="11"/>
      <c r="C39" s="11"/>
      <c r="D39" s="11"/>
      <c r="E39" s="11"/>
      <c r="F39" s="11"/>
      <c r="G39" s="11"/>
      <c r="H39" s="10"/>
      <c r="I39" s="230" t="s">
        <v>2704</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2655</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2683</v>
      </c>
      <c r="C48" s="111" t="s">
        <v>31</v>
      </c>
      <c r="D48" s="118" t="s">
        <v>2695</v>
      </c>
      <c r="E48" s="142">
        <v>42002</v>
      </c>
      <c r="F48" s="142">
        <v>42369</v>
      </c>
      <c r="G48" s="157">
        <f>IF(AND(E48&lt;&gt;"",F48&lt;&gt;""),((F48-E48)/30),"")</f>
        <v>12.233333333333333</v>
      </c>
      <c r="H48" s="119" t="s">
        <v>2697</v>
      </c>
      <c r="I48" s="112" t="s">
        <v>741</v>
      </c>
      <c r="J48" s="112" t="s">
        <v>743</v>
      </c>
      <c r="K48" s="120">
        <v>639373430</v>
      </c>
      <c r="L48" s="113" t="s">
        <v>1148</v>
      </c>
      <c r="M48" s="114">
        <v>1</v>
      </c>
      <c r="N48" s="113" t="s">
        <v>27</v>
      </c>
      <c r="O48" s="113" t="s">
        <v>26</v>
      </c>
      <c r="P48" s="78"/>
    </row>
    <row r="49" spans="1:16" s="6" customFormat="1" ht="24.75" customHeight="1" x14ac:dyDescent="0.25">
      <c r="A49" s="140">
        <v>2</v>
      </c>
      <c r="B49" s="119" t="s">
        <v>2665</v>
      </c>
      <c r="C49" s="111" t="s">
        <v>31</v>
      </c>
      <c r="D49" s="118" t="s">
        <v>2696</v>
      </c>
      <c r="E49" s="142">
        <v>42002</v>
      </c>
      <c r="F49" s="142">
        <v>42368</v>
      </c>
      <c r="G49" s="157">
        <f t="shared" ref="G49:G50" si="2">IF(AND(E49&lt;&gt;"",F49&lt;&gt;""),((F49-E49)/30),"")</f>
        <v>12.2</v>
      </c>
      <c r="H49" s="119" t="s">
        <v>2694</v>
      </c>
      <c r="I49" s="112" t="s">
        <v>741</v>
      </c>
      <c r="J49" s="112" t="s">
        <v>744</v>
      </c>
      <c r="K49" s="120">
        <v>2848415284</v>
      </c>
      <c r="L49" s="113" t="s">
        <v>1148</v>
      </c>
      <c r="M49" s="114">
        <v>1</v>
      </c>
      <c r="N49" s="113" t="s">
        <v>27</v>
      </c>
      <c r="O49" s="113" t="s">
        <v>26</v>
      </c>
      <c r="P49" s="78"/>
    </row>
    <row r="50" spans="1:16" s="6" customFormat="1" ht="24.75" customHeight="1" x14ac:dyDescent="0.25">
      <c r="A50" s="140">
        <v>3</v>
      </c>
      <c r="B50" s="119" t="s">
        <v>2665</v>
      </c>
      <c r="C50" s="111" t="s">
        <v>31</v>
      </c>
      <c r="D50" s="118" t="s">
        <v>2696</v>
      </c>
      <c r="E50" s="142">
        <v>42002</v>
      </c>
      <c r="F50" s="142">
        <v>42368</v>
      </c>
      <c r="G50" s="157">
        <f t="shared" si="2"/>
        <v>12.2</v>
      </c>
      <c r="H50" s="119" t="s">
        <v>2694</v>
      </c>
      <c r="I50" s="112" t="s">
        <v>741</v>
      </c>
      <c r="J50" s="112" t="s">
        <v>749</v>
      </c>
      <c r="K50" s="120">
        <v>2848415284</v>
      </c>
      <c r="L50" s="113" t="s">
        <v>1148</v>
      </c>
      <c r="M50" s="114">
        <v>1</v>
      </c>
      <c r="N50" s="113" t="s">
        <v>27</v>
      </c>
      <c r="O50" s="113" t="s">
        <v>26</v>
      </c>
      <c r="P50" s="78"/>
    </row>
    <row r="51" spans="1:16" s="6" customFormat="1" ht="24.75" customHeight="1" outlineLevel="1" x14ac:dyDescent="0.25">
      <c r="A51" s="140">
        <v>4</v>
      </c>
      <c r="B51" s="119" t="s">
        <v>2665</v>
      </c>
      <c r="C51" s="111" t="s">
        <v>31</v>
      </c>
      <c r="D51" s="118" t="s">
        <v>2696</v>
      </c>
      <c r="E51" s="142">
        <v>42002</v>
      </c>
      <c r="F51" s="142">
        <v>42368</v>
      </c>
      <c r="G51" s="157">
        <f t="shared" ref="G51:G107" si="3">IF(AND(E51&lt;&gt;"",F51&lt;&gt;""),((F51-E51)/30),"")</f>
        <v>12.2</v>
      </c>
      <c r="H51" s="119" t="s">
        <v>2694</v>
      </c>
      <c r="I51" s="112" t="s">
        <v>741</v>
      </c>
      <c r="J51" s="112" t="s">
        <v>763</v>
      </c>
      <c r="K51" s="120">
        <v>2848415284</v>
      </c>
      <c r="L51" s="113" t="s">
        <v>1148</v>
      </c>
      <c r="M51" s="114">
        <v>1</v>
      </c>
      <c r="N51" s="113" t="s">
        <v>27</v>
      </c>
      <c r="O51" s="113" t="s">
        <v>26</v>
      </c>
      <c r="P51" s="78"/>
    </row>
    <row r="52" spans="1:16" s="7" customFormat="1" ht="24.75" customHeight="1" outlineLevel="1" x14ac:dyDescent="0.25">
      <c r="A52" s="141">
        <v>5</v>
      </c>
      <c r="B52" s="119" t="s">
        <v>2665</v>
      </c>
      <c r="C52" s="111" t="s">
        <v>31</v>
      </c>
      <c r="D52" s="118" t="s">
        <v>2696</v>
      </c>
      <c r="E52" s="142">
        <v>42002</v>
      </c>
      <c r="F52" s="142">
        <v>42368</v>
      </c>
      <c r="G52" s="157">
        <f t="shared" si="3"/>
        <v>12.2</v>
      </c>
      <c r="H52" s="119" t="s">
        <v>2694</v>
      </c>
      <c r="I52" s="112" t="s">
        <v>741</v>
      </c>
      <c r="J52" s="112" t="s">
        <v>745</v>
      </c>
      <c r="K52" s="120">
        <v>2848415284</v>
      </c>
      <c r="L52" s="113" t="s">
        <v>1148</v>
      </c>
      <c r="M52" s="114">
        <v>1</v>
      </c>
      <c r="N52" s="113" t="s">
        <v>27</v>
      </c>
      <c r="O52" s="113" t="s">
        <v>26</v>
      </c>
      <c r="P52" s="79"/>
    </row>
    <row r="53" spans="1:16" s="7" customFormat="1" ht="24.75" customHeight="1" outlineLevel="1" x14ac:dyDescent="0.25">
      <c r="A53" s="141">
        <v>6</v>
      </c>
      <c r="B53" s="119" t="s">
        <v>2665</v>
      </c>
      <c r="C53" s="111" t="s">
        <v>31</v>
      </c>
      <c r="D53" s="118" t="s">
        <v>2696</v>
      </c>
      <c r="E53" s="142">
        <v>42002</v>
      </c>
      <c r="F53" s="142">
        <v>42368</v>
      </c>
      <c r="G53" s="157">
        <f t="shared" si="3"/>
        <v>12.2</v>
      </c>
      <c r="H53" s="119" t="s">
        <v>2694</v>
      </c>
      <c r="I53" s="112" t="s">
        <v>741</v>
      </c>
      <c r="J53" s="112" t="s">
        <v>761</v>
      </c>
      <c r="K53" s="120">
        <v>2848415284</v>
      </c>
      <c r="L53" s="113" t="s">
        <v>1148</v>
      </c>
      <c r="M53" s="114">
        <v>1</v>
      </c>
      <c r="N53" s="113" t="s">
        <v>27</v>
      </c>
      <c r="O53" s="113" t="s">
        <v>26</v>
      </c>
      <c r="P53" s="79"/>
    </row>
    <row r="54" spans="1:16" s="7" customFormat="1" ht="24.75" customHeight="1" outlineLevel="1" x14ac:dyDescent="0.25">
      <c r="A54" s="141">
        <v>7</v>
      </c>
      <c r="B54" s="119" t="s">
        <v>2665</v>
      </c>
      <c r="C54" s="111" t="s">
        <v>31</v>
      </c>
      <c r="D54" s="118" t="s">
        <v>2693</v>
      </c>
      <c r="E54" s="142">
        <v>42398</v>
      </c>
      <c r="F54" s="142">
        <v>42674</v>
      </c>
      <c r="G54" s="157">
        <f t="shared" si="3"/>
        <v>9.1999999999999993</v>
      </c>
      <c r="H54" s="119" t="s">
        <v>2691</v>
      </c>
      <c r="I54" s="112" t="s">
        <v>741</v>
      </c>
      <c r="J54" s="112" t="s">
        <v>745</v>
      </c>
      <c r="K54" s="120">
        <v>620302001</v>
      </c>
      <c r="L54" s="113" t="s">
        <v>1148</v>
      </c>
      <c r="M54" s="114">
        <v>1</v>
      </c>
      <c r="N54" s="113" t="s">
        <v>27</v>
      </c>
      <c r="O54" s="113" t="s">
        <v>26</v>
      </c>
      <c r="P54" s="79"/>
    </row>
    <row r="55" spans="1:16" s="7" customFormat="1" ht="24.75" customHeight="1" outlineLevel="1" x14ac:dyDescent="0.25">
      <c r="A55" s="141">
        <v>8</v>
      </c>
      <c r="B55" s="119" t="s">
        <v>2665</v>
      </c>
      <c r="C55" s="111" t="s">
        <v>31</v>
      </c>
      <c r="D55" s="118" t="s">
        <v>2690</v>
      </c>
      <c r="E55" s="142">
        <v>42398</v>
      </c>
      <c r="F55" s="142">
        <v>42719</v>
      </c>
      <c r="G55" s="157">
        <f t="shared" si="3"/>
        <v>10.7</v>
      </c>
      <c r="H55" s="119" t="s">
        <v>2692</v>
      </c>
      <c r="I55" s="112" t="s">
        <v>741</v>
      </c>
      <c r="J55" s="112" t="s">
        <v>743</v>
      </c>
      <c r="K55" s="115">
        <v>1087997654</v>
      </c>
      <c r="L55" s="113" t="s">
        <v>1148</v>
      </c>
      <c r="M55" s="114">
        <v>1</v>
      </c>
      <c r="N55" s="113" t="s">
        <v>27</v>
      </c>
      <c r="O55" s="113" t="s">
        <v>26</v>
      </c>
      <c r="P55" s="79"/>
    </row>
    <row r="56" spans="1:16" s="7" customFormat="1" ht="24.75" customHeight="1" outlineLevel="1" x14ac:dyDescent="0.25">
      <c r="A56" s="141">
        <v>9</v>
      </c>
      <c r="B56" s="119" t="s">
        <v>2665</v>
      </c>
      <c r="C56" s="111" t="s">
        <v>31</v>
      </c>
      <c r="D56" s="118" t="s">
        <v>2689</v>
      </c>
      <c r="E56" s="142">
        <v>42398</v>
      </c>
      <c r="F56" s="142">
        <v>42674</v>
      </c>
      <c r="G56" s="157">
        <f t="shared" si="3"/>
        <v>9.1999999999999993</v>
      </c>
      <c r="H56" s="119" t="s">
        <v>2691</v>
      </c>
      <c r="I56" s="112" t="s">
        <v>741</v>
      </c>
      <c r="J56" s="112" t="s">
        <v>744</v>
      </c>
      <c r="K56" s="115">
        <v>1280505073</v>
      </c>
      <c r="L56" s="113" t="s">
        <v>1148</v>
      </c>
      <c r="M56" s="114">
        <v>1</v>
      </c>
      <c r="N56" s="113" t="s">
        <v>27</v>
      </c>
      <c r="O56" s="113" t="s">
        <v>26</v>
      </c>
      <c r="P56" s="79"/>
    </row>
    <row r="57" spans="1:16" s="7" customFormat="1" ht="24.75" customHeight="1" outlineLevel="1" x14ac:dyDescent="0.25">
      <c r="A57" s="141">
        <v>10</v>
      </c>
      <c r="B57" s="119" t="s">
        <v>2665</v>
      </c>
      <c r="C57" s="65" t="s">
        <v>31</v>
      </c>
      <c r="D57" s="118" t="s">
        <v>2688</v>
      </c>
      <c r="E57" s="142">
        <v>43075</v>
      </c>
      <c r="F57" s="142">
        <v>43312</v>
      </c>
      <c r="G57" s="157">
        <f t="shared" si="3"/>
        <v>7.9</v>
      </c>
      <c r="H57" s="116" t="s">
        <v>2686</v>
      </c>
      <c r="I57" s="63" t="s">
        <v>1109</v>
      </c>
      <c r="J57" s="63" t="s">
        <v>1110</v>
      </c>
      <c r="K57" s="115">
        <v>679007691</v>
      </c>
      <c r="L57" s="65" t="s">
        <v>1148</v>
      </c>
      <c r="M57" s="67">
        <v>1</v>
      </c>
      <c r="N57" s="65" t="s">
        <v>27</v>
      </c>
      <c r="O57" s="65" t="s">
        <v>1148</v>
      </c>
      <c r="P57" s="79"/>
    </row>
    <row r="58" spans="1:16" s="7" customFormat="1" ht="24.75" customHeight="1" outlineLevel="1" x14ac:dyDescent="0.25">
      <c r="A58" s="141">
        <v>11</v>
      </c>
      <c r="B58" s="119" t="s">
        <v>2665</v>
      </c>
      <c r="C58" s="65" t="s">
        <v>31</v>
      </c>
      <c r="D58" s="118" t="s">
        <v>2687</v>
      </c>
      <c r="E58" s="142">
        <v>43313</v>
      </c>
      <c r="F58" s="142">
        <v>43434</v>
      </c>
      <c r="G58" s="157">
        <f t="shared" si="3"/>
        <v>4.0333333333333332</v>
      </c>
      <c r="H58" s="116" t="s">
        <v>2686</v>
      </c>
      <c r="I58" s="63" t="s">
        <v>1109</v>
      </c>
      <c r="J58" s="63" t="s">
        <v>1110</v>
      </c>
      <c r="K58" s="120">
        <v>83344309</v>
      </c>
      <c r="L58" s="65" t="s">
        <v>1148</v>
      </c>
      <c r="M58" s="67">
        <v>1</v>
      </c>
      <c r="N58" s="65" t="s">
        <v>27</v>
      </c>
      <c r="O58" s="65" t="s">
        <v>1148</v>
      </c>
      <c r="P58" s="79"/>
    </row>
    <row r="59" spans="1:16" s="7" customFormat="1" ht="24.75" customHeight="1" outlineLevel="1" x14ac:dyDescent="0.25">
      <c r="A59" s="141">
        <v>12</v>
      </c>
      <c r="B59" s="119" t="s">
        <v>2665</v>
      </c>
      <c r="C59" s="65" t="s">
        <v>31</v>
      </c>
      <c r="D59" s="118" t="s">
        <v>2684</v>
      </c>
      <c r="E59" s="142">
        <v>43483</v>
      </c>
      <c r="F59" s="142">
        <v>43814</v>
      </c>
      <c r="G59" s="157">
        <f t="shared" si="3"/>
        <v>11.033333333333333</v>
      </c>
      <c r="H59" s="116" t="s">
        <v>2685</v>
      </c>
      <c r="I59" s="63" t="s">
        <v>1078</v>
      </c>
      <c r="J59" s="63" t="s">
        <v>1083</v>
      </c>
      <c r="K59" s="120">
        <v>1490605524</v>
      </c>
      <c r="L59" s="65" t="s">
        <v>1148</v>
      </c>
      <c r="M59" s="67">
        <v>1</v>
      </c>
      <c r="N59" s="65" t="s">
        <v>27</v>
      </c>
      <c r="O59" s="65" t="s">
        <v>1148</v>
      </c>
      <c r="P59" s="79"/>
    </row>
    <row r="60" spans="1:16" s="7" customFormat="1" ht="24.75" customHeight="1" outlineLevel="1" x14ac:dyDescent="0.25">
      <c r="A60" s="141">
        <v>13</v>
      </c>
      <c r="B60" s="119" t="s">
        <v>2665</v>
      </c>
      <c r="C60" s="65" t="s">
        <v>31</v>
      </c>
      <c r="D60" s="118" t="s">
        <v>2684</v>
      </c>
      <c r="E60" s="142">
        <v>43483</v>
      </c>
      <c r="F60" s="142">
        <v>43814</v>
      </c>
      <c r="G60" s="157">
        <f t="shared" si="3"/>
        <v>11.033333333333333</v>
      </c>
      <c r="H60" s="116" t="s">
        <v>2685</v>
      </c>
      <c r="I60" s="63" t="s">
        <v>1078</v>
      </c>
      <c r="J60" s="63" t="s">
        <v>1089</v>
      </c>
      <c r="K60" s="120">
        <v>1490605524</v>
      </c>
      <c r="L60" s="65" t="s">
        <v>1148</v>
      </c>
      <c r="M60" s="67">
        <v>1</v>
      </c>
      <c r="N60" s="65" t="s">
        <v>27</v>
      </c>
      <c r="O60" s="65" t="s">
        <v>1148</v>
      </c>
      <c r="P60" s="79"/>
    </row>
    <row r="61" spans="1:16" s="7" customFormat="1" ht="24.75" customHeight="1" outlineLevel="1" x14ac:dyDescent="0.25">
      <c r="A61" s="141">
        <v>14</v>
      </c>
      <c r="B61" s="119" t="s">
        <v>2665</v>
      </c>
      <c r="C61" s="65" t="s">
        <v>31</v>
      </c>
      <c r="D61" s="118" t="s">
        <v>2684</v>
      </c>
      <c r="E61" s="142">
        <v>43483</v>
      </c>
      <c r="F61" s="142">
        <v>43814</v>
      </c>
      <c r="G61" s="157">
        <f t="shared" si="3"/>
        <v>11.033333333333333</v>
      </c>
      <c r="H61" s="116" t="s">
        <v>2685</v>
      </c>
      <c r="I61" s="63" t="s">
        <v>1078</v>
      </c>
      <c r="J61" s="63" t="s">
        <v>1094</v>
      </c>
      <c r="K61" s="120">
        <v>1490605524</v>
      </c>
      <c r="L61" s="65" t="s">
        <v>1148</v>
      </c>
      <c r="M61" s="67">
        <v>1</v>
      </c>
      <c r="N61" s="65" t="s">
        <v>27</v>
      </c>
      <c r="O61" s="65" t="s">
        <v>1148</v>
      </c>
      <c r="P61" s="79"/>
    </row>
    <row r="62" spans="1:16" s="7" customFormat="1" ht="24.75" customHeight="1" outlineLevel="1" x14ac:dyDescent="0.25">
      <c r="A62" s="141">
        <v>15</v>
      </c>
      <c r="B62" s="119" t="s">
        <v>2665</v>
      </c>
      <c r="C62" s="65" t="s">
        <v>31</v>
      </c>
      <c r="D62" s="118" t="s">
        <v>2681</v>
      </c>
      <c r="E62" s="142">
        <v>43483</v>
      </c>
      <c r="F62" s="142">
        <v>43822</v>
      </c>
      <c r="G62" s="157">
        <f t="shared" si="3"/>
        <v>11.3</v>
      </c>
      <c r="H62" s="119" t="s">
        <v>2682</v>
      </c>
      <c r="I62" s="63" t="s">
        <v>1078</v>
      </c>
      <c r="J62" s="63" t="s">
        <v>1083</v>
      </c>
      <c r="K62" s="120">
        <v>1078159766</v>
      </c>
      <c r="L62" s="65" t="s">
        <v>1148</v>
      </c>
      <c r="M62" s="67">
        <v>1</v>
      </c>
      <c r="N62" s="65" t="s">
        <v>27</v>
      </c>
      <c r="O62" s="65" t="s">
        <v>1148</v>
      </c>
      <c r="P62" s="79"/>
    </row>
    <row r="63" spans="1:16" s="7" customFormat="1" ht="24.75" customHeight="1" outlineLevel="1" x14ac:dyDescent="0.25">
      <c r="A63" s="141">
        <v>16</v>
      </c>
      <c r="B63" s="119" t="s">
        <v>2665</v>
      </c>
      <c r="C63" s="65" t="s">
        <v>31</v>
      </c>
      <c r="D63" s="118" t="s">
        <v>2681</v>
      </c>
      <c r="E63" s="142">
        <v>43483</v>
      </c>
      <c r="F63" s="142">
        <v>43822</v>
      </c>
      <c r="G63" s="157">
        <f t="shared" si="3"/>
        <v>11.3</v>
      </c>
      <c r="H63" s="119" t="s">
        <v>2682</v>
      </c>
      <c r="I63" s="63" t="s">
        <v>1078</v>
      </c>
      <c r="J63" s="63" t="s">
        <v>1094</v>
      </c>
      <c r="K63" s="120">
        <v>1078159766</v>
      </c>
      <c r="L63" s="65" t="s">
        <v>1148</v>
      </c>
      <c r="M63" s="67">
        <v>1</v>
      </c>
      <c r="N63" s="65" t="s">
        <v>27</v>
      </c>
      <c r="O63" s="65" t="s">
        <v>1148</v>
      </c>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2656</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7" t="s">
        <v>2676</v>
      </c>
      <c r="E114" s="142">
        <v>43887</v>
      </c>
      <c r="F114" s="142">
        <v>44196</v>
      </c>
      <c r="G114" s="157">
        <f>IF(AND(E114&lt;&gt;"",F114&lt;&gt;""),((F114-E114)/30),"")</f>
        <v>10.3</v>
      </c>
      <c r="H114" s="119" t="s">
        <v>2677</v>
      </c>
      <c r="I114" s="118" t="s">
        <v>1130</v>
      </c>
      <c r="J114" s="118" t="s">
        <v>1132</v>
      </c>
      <c r="K114" s="120">
        <v>1446283141</v>
      </c>
      <c r="L114" s="100">
        <f>+IF(AND(K114&gt;0,O114="Ejecución"),(K114/877802)*Tabla28[[#This Row],[% participación]],IF(AND(K114&gt;0,O114&lt;&gt;"Ejecución"),"-",""))</f>
        <v>1647.6188719096106</v>
      </c>
      <c r="M114" s="121" t="s">
        <v>1148</v>
      </c>
      <c r="N114" s="170">
        <v>1</v>
      </c>
      <c r="O114" s="159" t="s">
        <v>1150</v>
      </c>
      <c r="P114" s="78"/>
    </row>
    <row r="115" spans="1:16" s="6" customFormat="1" ht="24.75" customHeight="1" x14ac:dyDescent="0.25">
      <c r="A115" s="140">
        <v>2</v>
      </c>
      <c r="B115" s="158" t="s">
        <v>2665</v>
      </c>
      <c r="C115" s="160" t="s">
        <v>31</v>
      </c>
      <c r="D115" s="118" t="s">
        <v>2676</v>
      </c>
      <c r="E115" s="142">
        <v>43887</v>
      </c>
      <c r="F115" s="142">
        <v>44196</v>
      </c>
      <c r="G115" s="157">
        <f t="shared" ref="G115:G116" si="4">IF(AND(E115&lt;&gt;"",F115&lt;&gt;""),((F115-E115)/30),"")</f>
        <v>10.3</v>
      </c>
      <c r="H115" s="119" t="s">
        <v>2677</v>
      </c>
      <c r="I115" s="63" t="s">
        <v>1130</v>
      </c>
      <c r="J115" s="63" t="s">
        <v>1133</v>
      </c>
      <c r="K115" s="120"/>
      <c r="L115" s="100" t="str">
        <f>+IF(AND(K115&gt;0,O115="Ejecución"),(K115/877802)*Tabla28[[#This Row],[% participación]],IF(AND(K115&gt;0,O115&lt;&gt;"Ejecución"),"-",""))</f>
        <v/>
      </c>
      <c r="M115" s="65" t="s">
        <v>1148</v>
      </c>
      <c r="N115" s="170">
        <v>1</v>
      </c>
      <c r="O115" s="159" t="s">
        <v>1150</v>
      </c>
      <c r="P115" s="78"/>
    </row>
    <row r="116" spans="1:16" s="6" customFormat="1" ht="24.75" customHeight="1" x14ac:dyDescent="0.25">
      <c r="A116" s="140">
        <v>3</v>
      </c>
      <c r="B116" s="158" t="s">
        <v>2665</v>
      </c>
      <c r="C116" s="160" t="s">
        <v>31</v>
      </c>
      <c r="D116" s="63" t="s">
        <v>2678</v>
      </c>
      <c r="E116" s="142">
        <v>43879</v>
      </c>
      <c r="F116" s="142">
        <v>44196</v>
      </c>
      <c r="G116" s="157">
        <f t="shared" si="4"/>
        <v>10.566666666666666</v>
      </c>
      <c r="H116" s="64" t="s">
        <v>2679</v>
      </c>
      <c r="I116" s="63" t="s">
        <v>1078</v>
      </c>
      <c r="J116" s="63" t="s">
        <v>1090</v>
      </c>
      <c r="K116" s="68">
        <v>1658551094</v>
      </c>
      <c r="L116" s="100">
        <f>+IF(AND(K116&gt;0,O116="Ejecución"),(K116/877802)*Tabla28[[#This Row],[% participación]],IF(AND(K116&gt;0,O116&lt;&gt;"Ejecución"),"-",""))</f>
        <v>1889.4364492220341</v>
      </c>
      <c r="M116" s="65" t="s">
        <v>1148</v>
      </c>
      <c r="N116" s="170">
        <v>1</v>
      </c>
      <c r="O116" s="159" t="s">
        <v>1150</v>
      </c>
      <c r="P116" s="78"/>
    </row>
    <row r="117" spans="1:16" s="6" customFormat="1" ht="24.75" customHeight="1" outlineLevel="1" x14ac:dyDescent="0.25">
      <c r="A117" s="140">
        <v>4</v>
      </c>
      <c r="B117" s="158" t="s">
        <v>2665</v>
      </c>
      <c r="C117" s="160" t="s">
        <v>31</v>
      </c>
      <c r="D117" s="63" t="s">
        <v>2680</v>
      </c>
      <c r="E117" s="142">
        <v>43879</v>
      </c>
      <c r="F117" s="142">
        <v>44196</v>
      </c>
      <c r="G117" s="157">
        <f t="shared" ref="G117:G159" si="5">IF(AND(E117&lt;&gt;"",F117&lt;&gt;""),((F117-E117)/30),"")</f>
        <v>10.566666666666666</v>
      </c>
      <c r="H117" s="64" t="s">
        <v>2679</v>
      </c>
      <c r="I117" s="63" t="s">
        <v>1078</v>
      </c>
      <c r="J117" s="63" t="s">
        <v>253</v>
      </c>
      <c r="K117" s="68">
        <v>2529270725</v>
      </c>
      <c r="L117" s="100">
        <f>+IF(AND(K117&gt;0,O117="Ejecución"),(K117/877802)*Tabla28[[#This Row],[% participación]],IF(AND(K117&gt;0,O117&lt;&gt;"Ejecución"),"-",""))</f>
        <v>2881.3681502206646</v>
      </c>
      <c r="M117" s="65" t="s">
        <v>1148</v>
      </c>
      <c r="N117" s="170">
        <v>1</v>
      </c>
      <c r="O117" s="159" t="s">
        <v>1150</v>
      </c>
      <c r="P117" s="78"/>
    </row>
    <row r="118" spans="1:16" s="7" customFormat="1" ht="24.75" customHeight="1" outlineLevel="1" x14ac:dyDescent="0.25">
      <c r="A118" s="141">
        <v>5</v>
      </c>
      <c r="B118" s="158" t="s">
        <v>2665</v>
      </c>
      <c r="C118" s="160" t="s">
        <v>31</v>
      </c>
      <c r="D118" s="118" t="s">
        <v>2680</v>
      </c>
      <c r="E118" s="142">
        <v>43879</v>
      </c>
      <c r="F118" s="142">
        <v>44196</v>
      </c>
      <c r="G118" s="157">
        <f t="shared" si="5"/>
        <v>10.566666666666666</v>
      </c>
      <c r="H118" s="119" t="s">
        <v>2679</v>
      </c>
      <c r="I118" s="63" t="s">
        <v>1078</v>
      </c>
      <c r="J118" s="63" t="s">
        <v>1086</v>
      </c>
      <c r="K118" s="68"/>
      <c r="L118" s="100" t="str">
        <f>+IF(AND(K118&gt;0,O118="Ejecución"),(K118/877802)*Tabla28[[#This Row],[% participación]],IF(AND(K118&gt;0,O118&lt;&gt;"Ejecución"),"-",""))</f>
        <v/>
      </c>
      <c r="M118" s="65" t="s">
        <v>1148</v>
      </c>
      <c r="N118" s="170">
        <f t="shared" ref="N118:N160" si="6">+IF(M118="No",1,IF(M118="Si","Ingrese %",""))</f>
        <v>1</v>
      </c>
      <c r="O118" s="159" t="s">
        <v>1150</v>
      </c>
      <c r="P118" s="79"/>
    </row>
    <row r="119" spans="1:16" s="7" customFormat="1" ht="24.75" customHeight="1" outlineLevel="1" x14ac:dyDescent="0.25">
      <c r="A119" s="141">
        <v>6</v>
      </c>
      <c r="B119" s="158" t="s">
        <v>2665</v>
      </c>
      <c r="C119" s="160" t="s">
        <v>31</v>
      </c>
      <c r="D119" s="118" t="s">
        <v>2680</v>
      </c>
      <c r="E119" s="142">
        <v>43879</v>
      </c>
      <c r="F119" s="142">
        <v>44196</v>
      </c>
      <c r="G119" s="157">
        <f t="shared" si="5"/>
        <v>10.566666666666666</v>
      </c>
      <c r="H119" s="119" t="s">
        <v>2679</v>
      </c>
      <c r="I119" s="63" t="s">
        <v>1078</v>
      </c>
      <c r="J119" s="63" t="s">
        <v>123</v>
      </c>
      <c r="K119" s="68"/>
      <c r="L119" s="100" t="str">
        <f>+IF(AND(K119&gt;0,O119="Ejecución"),(K119/877802)*Tabla28[[#This Row],[% participación]],IF(AND(K119&gt;0,O119&lt;&gt;"Ejecución"),"-",""))</f>
        <v/>
      </c>
      <c r="M119" s="65" t="s">
        <v>1148</v>
      </c>
      <c r="N119" s="170">
        <f t="shared" si="6"/>
        <v>1</v>
      </c>
      <c r="O119" s="159" t="s">
        <v>1150</v>
      </c>
      <c r="P119" s="79"/>
    </row>
    <row r="120" spans="1:16" s="7" customFormat="1" ht="24.75" customHeight="1" outlineLevel="1" x14ac:dyDescent="0.25">
      <c r="A120" s="141">
        <v>7</v>
      </c>
      <c r="B120" s="158" t="s">
        <v>2665</v>
      </c>
      <c r="C120" s="160" t="s">
        <v>31</v>
      </c>
      <c r="D120" s="118" t="s">
        <v>2680</v>
      </c>
      <c r="E120" s="142">
        <v>43879</v>
      </c>
      <c r="F120" s="142">
        <v>44196</v>
      </c>
      <c r="G120" s="157">
        <f t="shared" si="5"/>
        <v>10.566666666666666</v>
      </c>
      <c r="H120" s="119" t="s">
        <v>2679</v>
      </c>
      <c r="I120" s="63" t="s">
        <v>1078</v>
      </c>
      <c r="J120" s="63" t="s">
        <v>1095</v>
      </c>
      <c r="K120" s="68"/>
      <c r="L120" s="100" t="str">
        <f>+IF(AND(K120&gt;0,O120="Ejecución"),(K120/877802)*Tabla28[[#This Row],[% participación]],IF(AND(K120&gt;0,O120&lt;&gt;"Ejecución"),"-",""))</f>
        <v/>
      </c>
      <c r="M120" s="65" t="s">
        <v>1148</v>
      </c>
      <c r="N120" s="170">
        <f t="shared" si="6"/>
        <v>1</v>
      </c>
      <c r="O120" s="159" t="s">
        <v>1150</v>
      </c>
      <c r="P120" s="79"/>
    </row>
    <row r="121" spans="1:16" s="7" customFormat="1" ht="24.75" customHeight="1" outlineLevel="1" x14ac:dyDescent="0.25">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2660</v>
      </c>
      <c r="B163" s="205"/>
      <c r="C163" s="205"/>
      <c r="D163" s="205"/>
      <c r="E163" s="206"/>
      <c r="F163" s="207" t="s">
        <v>2661</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2" t="s">
        <v>2643</v>
      </c>
      <c r="J167" s="213"/>
      <c r="K167" s="213"/>
      <c r="L167" s="213"/>
      <c r="M167" s="213"/>
      <c r="N167" s="213"/>
      <c r="O167" s="214"/>
      <c r="U167" s="51"/>
    </row>
    <row r="168" spans="1:28" x14ac:dyDescent="0.25">
      <c r="A168" s="9"/>
      <c r="B168" s="231" t="s">
        <v>2658</v>
      </c>
      <c r="C168" s="231"/>
      <c r="D168" s="231"/>
      <c r="E168" s="8"/>
      <c r="F168" s="5"/>
      <c r="H168" s="81" t="s">
        <v>2657</v>
      </c>
      <c r="I168" s="212"/>
      <c r="J168" s="213"/>
      <c r="K168" s="213"/>
      <c r="L168" s="213"/>
      <c r="M168" s="213"/>
      <c r="N168" s="213"/>
      <c r="O168" s="21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2668</v>
      </c>
      <c r="B172" s="202"/>
      <c r="C172" s="202"/>
      <c r="D172" s="202"/>
      <c r="E172" s="202"/>
      <c r="F172" s="202"/>
      <c r="G172" s="202"/>
      <c r="H172" s="202"/>
      <c r="I172" s="202"/>
      <c r="J172" s="202"/>
      <c r="K172" s="202"/>
      <c r="L172" s="202"/>
      <c r="M172" s="202"/>
      <c r="N172" s="202"/>
      <c r="O172" s="203"/>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2669</v>
      </c>
      <c r="C176" s="222"/>
      <c r="D176" s="222"/>
      <c r="E176" s="222"/>
      <c r="F176" s="222"/>
      <c r="G176" s="222"/>
      <c r="H176" s="20"/>
      <c r="I176" s="175" t="s">
        <v>2675</v>
      </c>
      <c r="J176" s="176"/>
      <c r="K176" s="176"/>
      <c r="L176" s="176"/>
      <c r="M176" s="17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2672</v>
      </c>
      <c r="O177" s="8"/>
      <c r="Q177" s="19"/>
      <c r="R177" s="19"/>
      <c r="S177" s="19"/>
      <c r="T177" s="19"/>
      <c r="U177" s="19"/>
      <c r="V177" s="19"/>
      <c r="W177" s="19"/>
      <c r="X177" s="19"/>
      <c r="Y177" s="19"/>
      <c r="Z177" s="19"/>
      <c r="AA177" s="19"/>
      <c r="AB177" s="19"/>
    </row>
    <row r="178" spans="1:28" ht="23.25" x14ac:dyDescent="0.25">
      <c r="A178" s="9"/>
      <c r="B178" s="226"/>
      <c r="C178" s="227"/>
      <c r="D178" s="228"/>
      <c r="E178" s="164"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1"/>
      <c r="Z178" s="162" t="str">
        <f>IF(Y178&gt;0,SUM(E180+Y178),"")</f>
        <v/>
      </c>
      <c r="AA178" s="19"/>
      <c r="AB178" s="19"/>
    </row>
    <row r="179" spans="1:28" ht="23.25" x14ac:dyDescent="0.25">
      <c r="A179" s="9"/>
      <c r="B179" s="188" t="s">
        <v>2669</v>
      </c>
      <c r="C179" s="188"/>
      <c r="D179" s="188"/>
      <c r="E179" s="168">
        <v>0.02</v>
      </c>
      <c r="F179" s="167">
        <v>5.0000000000000001E-3</v>
      </c>
      <c r="G179" s="162">
        <f>IF(F179&gt;0,SUM(E179+F179),"")</f>
        <v>2.5000000000000001E-2</v>
      </c>
      <c r="H179" s="5"/>
      <c r="I179" s="188" t="s">
        <v>2671</v>
      </c>
      <c r="J179" s="188"/>
      <c r="K179" s="188"/>
      <c r="L179" s="188"/>
      <c r="M179" s="169">
        <v>2.1000000000000001E-2</v>
      </c>
      <c r="O179" s="8"/>
      <c r="Q179" s="19"/>
      <c r="R179" s="156">
        <f>IF(M179&gt;0,SUM(L179+M179),"")</f>
        <v>2.1000000000000001E-2</v>
      </c>
      <c r="T179" s="19"/>
      <c r="U179" s="234" t="s">
        <v>1166</v>
      </c>
      <c r="V179" s="234"/>
      <c r="W179" s="234"/>
      <c r="X179" s="24">
        <v>0.02</v>
      </c>
      <c r="Y179" s="161"/>
      <c r="Z179" s="162" t="str">
        <f>IF(Y179&gt;0,SUM(E181+Y179),"")</f>
        <v/>
      </c>
      <c r="AA179" s="19"/>
      <c r="AB179" s="19"/>
    </row>
    <row r="180" spans="1:28" ht="23.25" hidden="1" x14ac:dyDescent="0.25">
      <c r="A180" s="9"/>
      <c r="B180" s="174"/>
      <c r="C180" s="174"/>
      <c r="D180" s="174"/>
      <c r="E180" s="166"/>
      <c r="H180" s="5"/>
      <c r="I180" s="174"/>
      <c r="J180" s="174"/>
      <c r="K180" s="174"/>
      <c r="L180" s="174"/>
      <c r="M180" s="5"/>
      <c r="O180" s="8"/>
      <c r="Q180" s="19"/>
      <c r="R180" s="156" t="str">
        <f>IF(S180&gt;0,SUM(L180+S180),"")</f>
        <v/>
      </c>
      <c r="S180" s="161"/>
      <c r="T180" s="19"/>
      <c r="U180" s="234" t="s">
        <v>1167</v>
      </c>
      <c r="V180" s="234"/>
      <c r="W180" s="234"/>
      <c r="X180" s="24">
        <v>0.03</v>
      </c>
      <c r="Y180" s="161"/>
      <c r="Z180" s="162" t="str">
        <f>IF(Y180&gt;0,SUM(E182+Y180),"")</f>
        <v/>
      </c>
      <c r="AA180" s="19"/>
      <c r="AB180" s="19"/>
    </row>
    <row r="181" spans="1:28" ht="23.25" hidden="1" x14ac:dyDescent="0.25">
      <c r="A181" s="9"/>
      <c r="B181" s="174"/>
      <c r="C181" s="174"/>
      <c r="D181" s="174"/>
      <c r="E181" s="166"/>
      <c r="H181" s="5"/>
      <c r="I181" s="174"/>
      <c r="J181" s="174"/>
      <c r="K181" s="174"/>
      <c r="L181" s="174"/>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4"/>
      <c r="C182" s="174"/>
      <c r="D182" s="174"/>
      <c r="E182" s="166"/>
      <c r="H182" s="5"/>
      <c r="I182" s="174"/>
      <c r="J182" s="174"/>
      <c r="K182" s="174"/>
      <c r="L182" s="174"/>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2.5000000000000001E-2</v>
      </c>
      <c r="D185" s="91" t="s">
        <v>2628</v>
      </c>
      <c r="E185" s="94">
        <f>+(C185*SUM(K20:K35))</f>
        <v>38633570.575000003</v>
      </c>
      <c r="F185" s="92"/>
      <c r="G185" s="93"/>
      <c r="H185" s="88"/>
      <c r="I185" s="90" t="s">
        <v>2627</v>
      </c>
      <c r="J185" s="163">
        <f>+SUM(M179:M183)</f>
        <v>2.1000000000000001E-2</v>
      </c>
      <c r="K185" s="233" t="s">
        <v>2628</v>
      </c>
      <c r="L185" s="233"/>
      <c r="M185" s="94">
        <f>+J185*(SUM(K20:K35))</f>
        <v>32452199.283000004</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2" t="s">
        <v>2636</v>
      </c>
      <c r="C192" s="192"/>
      <c r="E192" s="5" t="s">
        <v>20</v>
      </c>
      <c r="H192" s="26" t="s">
        <v>24</v>
      </c>
      <c r="J192" s="5" t="s">
        <v>2637</v>
      </c>
      <c r="K192" s="5"/>
      <c r="M192" s="5"/>
      <c r="N192" s="5"/>
      <c r="O192" s="8"/>
      <c r="Q192" s="151"/>
      <c r="R192" s="152"/>
      <c r="S192" s="152"/>
      <c r="T192" s="151"/>
    </row>
    <row r="193" spans="1:18" x14ac:dyDescent="0.25">
      <c r="A193" s="9"/>
      <c r="C193" s="122">
        <v>41968</v>
      </c>
      <c r="D193" s="5"/>
      <c r="E193" s="123">
        <v>4907</v>
      </c>
      <c r="F193" s="5"/>
      <c r="G193" s="5"/>
      <c r="H193" s="144" t="s">
        <v>2698</v>
      </c>
      <c r="J193" s="5"/>
      <c r="K193" s="124">
        <v>42002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2" t="s">
        <v>2659</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2698</v>
      </c>
      <c r="D211" s="21"/>
      <c r="G211" s="27" t="s">
        <v>2620</v>
      </c>
      <c r="H211" s="145" t="s">
        <v>2699</v>
      </c>
      <c r="J211" s="27" t="s">
        <v>2622</v>
      </c>
      <c r="K211" s="145" t="s">
        <v>2702</v>
      </c>
      <c r="L211" s="21"/>
      <c r="M211" s="21"/>
      <c r="N211" s="21"/>
      <c r="O211" s="8"/>
    </row>
    <row r="212" spans="1:15" x14ac:dyDescent="0.25">
      <c r="A212" s="9"/>
      <c r="B212" s="27" t="s">
        <v>2619</v>
      </c>
      <c r="C212" s="144" t="s">
        <v>2698</v>
      </c>
      <c r="D212" s="21"/>
      <c r="G212" s="27" t="s">
        <v>2621</v>
      </c>
      <c r="H212" s="145" t="s">
        <v>2701</v>
      </c>
      <c r="J212" s="27" t="s">
        <v>2623</v>
      </c>
      <c r="K212" s="144"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4fb10211-09fb-4e80-9f0b-184718d5d98c"/>
    <ds:schemaRef ds:uri="http://purl.org/dc/terms/"/>
    <ds:schemaRef ds:uri="a65d333d-5b59-4810-bc94-b80d9325abbc"/>
    <ds:schemaRef ds:uri="http://schemas.openxmlformats.org/package/2006/metadata/core-properties"/>
    <ds:schemaRef ds:uri="http://www.w3.org/XML/1998/namespace"/>
    <ds:schemaRef ds:uri="http://schemas.microsoft.com/office/infopath/2007/PartnerControls"/>
    <ds:schemaRef ds:uri="http://schemas.microsoft.com/office/2006/metadata/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Funbi DC</cp:lastModifiedBy>
  <cp:lastPrinted>2020-11-20T15:12:35Z</cp:lastPrinted>
  <dcterms:created xsi:type="dcterms:W3CDTF">2020-10-14T21:57:42Z</dcterms:created>
  <dcterms:modified xsi:type="dcterms:W3CDTF">2020-12-28T21:53:45Z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