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<sst xmlns="http://schemas.openxmlformats.org/spreadsheetml/2006/main" count="3201" uniqueCount="2705">
  <si>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</si>
  <si>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</si>
  <si>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</si>
  <si>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</si>
  <si>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</si>
  <si>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</si>
  <si>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</si>
  <si>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</si>
  <si>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</si>
  <si>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</si>
  <si>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</si>
  <si>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</si>
  <si>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</si>
  <si>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</si>
  <si>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</si>
  <si>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</si>
  <si>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</si>
  <si>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</si>
  <si>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</si>
  <si>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</si>
  <si>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</si>
  <si>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</si>
  <si>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</si>
  <si>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</si>
  <si>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</si>
  <si>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</si>
  <si>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</si>
  <si>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</si>
  <si>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</si>
  <si>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</si>
  <si>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</si>
  <si>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</si>
  <si>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</si>
  <si>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</si>
  <si>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</si>
  <si>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</si>
  <si>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</si>
  <si>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</si>
  <si>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</si>
  <si>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</si>
  <si>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</si>
  <si>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</si>
  <si>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</si>
  <si>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</si>
  <si>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</si>
  <si>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</si>
  <si>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</si>
  <si>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</si>
  <si>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</si>
  <si>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</si>
  <si>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</si>
  <si>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</si>
  <si>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</si>
  <si>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</si>
  <si>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</si>
  <si>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</si>
  <si>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</si>
  <si>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</si>
  <si>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</si>
  <si>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</si>
  <si>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</si>
  <si>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</si>
  <si>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</si>
  <si>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</si>
  <si>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</si>
  <si>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</si>
  <si>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</si>
  <si>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</si>
  <si>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</si>
  <si>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</si>
  <si>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</si>
  <si>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</si>
  <si>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</si>
  <si>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</si>
  <si>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</si>
  <si>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</si>
  <si>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</si>
  <si>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</si>
  <si>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</si>
  <si>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</si>
  <si>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</si>
  <si>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</si>
  <si>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</si>
  <si>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</si>
  <si>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</si>
  <si>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</si>
  <si>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</si>
  <si>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</si>
  <si>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</si>
  <si>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</si>
  <si>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</si>
  <si>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</si>
  <si>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</si>
  <si>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</si>
  <si>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</si>
  <si>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</si>
  <si>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</si>
  <si>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</si>
  <si>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</si>
  <si>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</si>
  <si>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</si>
  <si>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</si>
  <si>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</si>
  <si>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</si>
  <si>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</si>
  <si>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</si>
  <si>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</si>
  <si>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</si>
  <si>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</si>
  <si>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</si>
  <si>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</si>
  <si>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</si>
  <si>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</si>
  <si>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</si>
  <si>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</si>
  <si>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</si>
  <si>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</si>
  <si>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</si>
  <si>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</si>
  <si>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</si>
  <si>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</si>
  <si>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</si>
  <si>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</si>
  <si>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</si>
  <si>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</si>
  <si>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</si>
  <si>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</si>
  <si>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</si>
  <si>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</si>
  <si>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</si>
  <si>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</si>
  <si>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</si>
  <si>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</si>
  <si>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</si>
  <si>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</si>
  <si>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</si>
  <si>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</si>
  <si>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</si>
  <si>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</si>
  <si>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</si>
  <si>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</si>
  <si>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</si>
  <si>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</si>
  <si>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</si>
  <si>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</si>
  <si>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</si>
  <si>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</si>
  <si>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</si>
  <si>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</si>
  <si>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</si>
  <si>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</si>
  <si>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</si>
  <si>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</si>
  <si>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</si>
  <si>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</si>
  <si>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</si>
  <si>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</si>
  <si>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</si>
  <si>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</si>
  <si>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</si>
  <si>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</si>
  <si>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</si>
  <si>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</si>
  <si>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</si>
  <si>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</si>
  <si>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</si>
  <si>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</si>
  <si>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</si>
  <si>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</si>
  <si>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</si>
  <si>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</si>
  <si>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</si>
  <si>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</si>
  <si>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</si>
  <si>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</si>
  <si>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</si>
  <si>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</si>
  <si>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</si>
  <si>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</si>
  <si>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</si>
  <si>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</si>
  <si>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</si>
  <si>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</si>
  <si>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</si>
  <si>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</si>
  <si>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</si>
  <si>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</si>
  <si>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</si>
  <si>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</si>
  <si>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</si>
  <si>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</si>
  <si>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</si>
  <si>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</si>
  <si>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</si>
  <si>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</si>
  <si>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</si>
  <si>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</si>
  <si>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</si>
  <si>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</si>
  <si>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</si>
  <si>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</si>
  <si>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</si>
  <si>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</si>
  <si>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</si>
  <si>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</si>
  <si>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</si>
  <si>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</si>
  <si>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</si>
  <si>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</si>
  <si>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</si>
  <si>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</si>
  <si>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</si>
  <si>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</si>
  <si>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</si>
  <si>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</si>
  <si>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</si>
  <si>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</si>
  <si>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</si>
  <si>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</si>
  <si>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</si>
  <si>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</si>
  <si>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</si>
  <si>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</si>
  <si>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</si>
  <si>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</si>
  <si>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</si>
  <si>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</si>
  <si>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</si>
  <si>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</si>
  <si>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</si>
  <si>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</si>
  <si>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</si>
  <si>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</si>
  <si>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</si>
  <si>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</si>
  <si>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</si>
  <si>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</si>
  <si>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</si>
  <si>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</si>
  <si>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</si>
  <si>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</si>
  <si>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</si>
  <si>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</si>
  <si>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</si>
  <si>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</si>
  <si>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</si>
  <si>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</si>
  <si>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</si>
  <si>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</si>
  <si>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</si>
  <si>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</si>
  <si>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</si>
  <si>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</si>
  <si>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</si>
  <si>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</si>
  <si>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</si>
  <si>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</si>
  <si>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</si>
  <si>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</si>
  <si>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</si>
  <si>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</si>
  <si>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</si>
  <si>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</si>
  <si>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</si>
  <si>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</si>
  <si>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</si>
  <si>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</si>
  <si>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</si>
  <si>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</si>
  <si>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</si>
  <si>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</si>
  <si>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</si>
  <si>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</si>
  <si>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</si>
  <si>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</si>
  <si>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</si>
  <si>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</si>
  <si>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</si>
  <si>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</si>
  <si>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</si>
  <si>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</si>
  <si>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</si>
  <si>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</si>
  <si>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</si>
  <si>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</si>
  <si>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</si>
  <si>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</si>
  <si>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</si>
  <si>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</si>
  <si>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</si>
  <si>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</si>
  <si>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</si>
  <si>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</si>
  <si>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</si>
  <si>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</si>
  <si>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</si>
  <si>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</si>
  <si>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</si>
  <si>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</si>
  <si>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</si>
  <si>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</si>
  <si>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</si>
  <si>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</si>
  <si>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</si>
  <si>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</si>
  <si>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</si>
  <si>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</si>
  <si>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</si>
  <si>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</si>
  <si>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</si>
  <si>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</si>
  <si>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</si>
  <si>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</si>
  <si>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</si>
  <si>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</si>
  <si>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</si>
  <si>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</si>
  <si>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</si>
  <si>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</si>
  <si>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</si>
  <si>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</si>
  <si>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</si>
  <si>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</si>
  <si>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</si>
  <si>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</si>
  <si>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</si>
  <si>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</si>
  <si>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</si>
  <si>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</si>
  <si>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</si>
  <si>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</si>
  <si>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</si>
  <si>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</si>
  <si>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</si>
  <si>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</si>
  <si>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</si>
  <si>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</si>
  <si>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</si>
  <si>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</si>
  <si>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</si>
  <si>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</si>
  <si>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</si>
  <si>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</si>
  <si>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</si>
  <si>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</si>
  <si>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</si>
  <si>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</si>
  <si>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</si>
  <si>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</si>
  <si>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</si>
  <si>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</si>
  <si>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</si>
  <si>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</si>
  <si>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</si>
  <si>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</si>
  <si>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</si>
  <si>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</si>
  <si>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</si>
  <si>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</si>
  <si>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</si>
  <si>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</si>
  <si>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</si>
  <si>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</si>
  <si>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</si>
  <si>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</si>
  <si>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</si>
  <si>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</si>
  <si>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</si>
  <si>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</si>
  <si>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</si>
  <si>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</si>
  <si>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</si>
  <si>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</si>
  <si>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</si>
  <si>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</si>
  <si>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</si>
  <si>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</si>
  <si>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</si>
  <si>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</si>
  <si>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</si>
  <si>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</si>
  <si>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</si>
  <si>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</si>
  <si>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</si>
  <si>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</si>
  <si>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</si>
  <si>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</si>
  <si>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</si>
  <si>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</si>
  <si>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</si>
  <si>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</si>
  <si>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</si>
  <si>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</si>
  <si>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</si>
  <si>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</si>
  <si>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</si>
  <si>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</si>
  <si>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</si>
  <si>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</si>
  <si>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</si>
  <si>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</si>
  <si>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</si>
  <si>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</si>
  <si>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</si>
  <si>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</si>
  <si>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</si>
  <si>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</si>
  <si>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</si>
  <si>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</si>
  <si>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</si>
  <si>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</si>
  <si>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</si>
  <si>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</si>
  <si>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</si>
  <si>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</si>
  <si>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</si>
  <si>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</si>
  <si>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</si>
  <si>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</si>
  <si>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</si>
  <si>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</si>
  <si>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</si>
  <si>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</si>
  <si>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</si>
  <si>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</si>
  <si>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</si>
  <si>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</si>
  <si>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</si>
  <si>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</si>
  <si>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</si>
  <si>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</si>
  <si>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</si>
  <si>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</si>
  <si>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</si>
  <si>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</si>
  <si>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</si>
  <si>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</si>
  <si>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</si>
  <si>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</si>
  <si>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</si>
  <si>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</si>
  <si>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</si>
  <si>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</si>
  <si>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</si>
  <si>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</si>
  <si>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</si>
  <si>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</si>
  <si>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</si>
  <si>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</si>
  <si>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</si>
  <si>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</si>
  <si>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</si>
  <si>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</si>
  <si>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</si>
  <si>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</si>
  <si>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</si>
  <si>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</si>
  <si>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</si>
  <si>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</si>
  <si>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</si>
  <si>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</si>
  <si>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</si>
  <si>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</si>
  <si>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</si>
  <si>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</si>
  <si>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</si>
  <si>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</si>
  <si>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</si>
  <si>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</si>
  <si>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</si>
  <si>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</si>
  <si>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</si>
  <si>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</si>
  <si>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</si>
  <si>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</si>
  <si>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</si>
  <si>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</si>
  <si>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</si>
  <si>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</si>
  <si>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</si>
  <si>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</si>
  <si>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</si>
  <si>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</si>
  <si>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</si>
  <si>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</si>
  <si>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</si>
  <si>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</si>
  <si>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</si>
  <si>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</si>
  <si>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</si>
  <si>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</si>
  <si>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</si>
  <si>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</si>
  <si>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</si>
  <si>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</si>
  <si>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</si>
  <si>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</si>
  <si>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</si>
  <si>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</si>
  <si>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</si>
  <si>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</si>
  <si>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</si>
  <si>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</si>
  <si>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</si>
  <si>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</si>
  <si>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</si>
  <si>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</si>
  <si>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</si>
  <si>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</si>
  <si>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</si>
  <si>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</si>
  <si>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</si>
  <si>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</si>
  <si>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</si>
  <si>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</si>
  <si>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</si>
  <si>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</si>
  <si>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</si>
  <si>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</si>
  <si>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</si>
  <si>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</si>
  <si>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</si>
  <si>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</si>
  <si>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</si>
  <si>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</si>
  <si>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</si>
  <si>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</si>
  <si>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</si>
  <si>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</si>
  <si>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</si>
  <si>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</si>
  <si>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</si>
  <si>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</si>
  <si>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</si>
  <si>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</si>
  <si>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</si>
  <si>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</si>
  <si>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</si>
  <si>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</si>
  <si>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</si>
  <si>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</si>
  <si>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</si>
  <si>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</si>
  <si>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</si>
  <si>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</si>
  <si>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</si>
  <si>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</si>
  <si>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</si>
  <si>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</si>
  <si>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</si>
  <si>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</si>
  <si>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</si>
  <si>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</si>
  <si>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</si>
  <si>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</si>
  <si>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</si>
  <si>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</si>
  <si>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</si>
  <si>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</si>
  <si>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</si>
  <si>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</si>
  <si>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</si>
  <si>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</si>
  <si>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</si>
  <si>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</si>
  <si>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</si>
  <si>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</si>
  <si>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</si>
  <si>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</si>
  <si>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</si>
  <si>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</si>
  <si>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</si>
  <si>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</si>
  <si>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</si>
  <si>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</si>
  <si>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</si>
  <si>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</si>
  <si>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</si>
  <si>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</si>
  <si>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</si>
  <si>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</si>
  <si>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</si>
  <si>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</si>
  <si>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</si>
  <si>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</si>
  <si>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</si>
  <si>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</si>
  <si>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</si>
  <si>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</si>
  <si>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</si>
  <si>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</si>
  <si>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</si>
  <si>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</si>
  <si>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</si>
  <si>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</si>
  <si>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</si>
  <si>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</si>
  <si>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</si>
  <si>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</si>
  <si>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</si>
  <si>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</si>
  <si>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</si>
  <si>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</si>
  <si>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</si>
  <si>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</si>
  <si>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</si>
  <si>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</si>
  <si>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</si>
  <si>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</si>
  <si>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</si>
  <si>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</si>
  <si>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</si>
  <si>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</si>
  <si>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</si>
  <si>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</si>
  <si>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</si>
  <si>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</si>
  <si>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</si>
  <si>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</si>
  <si>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</si>
  <si>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</si>
  <si>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</si>
  <si>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</si>
  <si>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</si>
  <si>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</si>
  <si>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</si>
  <si>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</si>
  <si>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</si>
  <si>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</si>
  <si>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</si>
  <si>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</si>
  <si>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</si>
  <si>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</si>
  <si>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</si>
  <si>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</si>
  <si>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</si>
  <si>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</si>
  <si>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</si>
  <si>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</si>
  <si>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</si>
  <si>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</si>
  <si>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</si>
  <si>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</si>
  <si>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</si>
  <si>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</si>
  <si>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</si>
  <si>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</si>
  <si>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</si>
  <si>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</si>
  <si>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</si>
  <si>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</si>
  <si>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</si>
  <si>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</si>
  <si>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</si>
  <si>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</si>
  <si>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</si>
  <si>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</si>
  <si>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</si>
  <si>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</si>
  <si>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</si>
  <si>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</si>
  <si>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</si>
  <si>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</si>
  <si>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</si>
  <si>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</si>
  <si>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</si>
  <si>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</si>
  <si>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</si>
  <si>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</si>
  <si>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</si>
  <si>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</si>
  <si>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</si>
  <si>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</si>
  <si>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</si>
  <si>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</si>
  <si>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</si>
  <si>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</si>
  <si>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</si>
  <si>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</si>
  <si>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</si>
  <si>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</si>
  <si>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</si>
  <si>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</si>
  <si>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</si>
  <si>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</si>
  <si>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</si>
  <si>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</si>
  <si>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</si>
  <si>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</si>
  <si>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</si>
  <si>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</si>
  <si>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</si>
  <si>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</si>
  <si>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</si>
  <si>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</si>
  <si>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</si>
  <si>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</si>
  <si>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</si>
  <si>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</si>
  <si>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</si>
  <si>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</si>
  <si>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</si>
  <si>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</si>
  <si>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</si>
  <si>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</si>
  <si>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</si>
  <si>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</si>
  <si>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</si>
  <si>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</si>
  <si>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</si>
  <si>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</si>
  <si>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</si>
  <si>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</si>
  <si>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</si>
  <si>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</si>
  <si>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</si>
  <si>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</si>
  <si>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</si>
  <si>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</si>
  <si>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</si>
  <si>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</si>
  <si>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</si>
  <si>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</si>
  <si>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</si>
  <si>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</si>
  <si>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</si>
  <si>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</si>
  <si>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</si>
  <si>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</si>
  <si>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</si>
  <si>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</si>
  <si>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</si>
  <si>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</si>
  <si>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</si>
  <si>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</si>
  <si>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</si>
  <si>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</si>
  <si>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</si>
  <si>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</si>
  <si>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</si>
  <si>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</si>
  <si>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</si>
  <si>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</si>
  <si>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</si>
  <si>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</si>
  <si>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</si>
  <si>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</si>
  <si>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</si>
  <si>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</si>
  <si>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</si>
  <si>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</si>
  <si>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</si>
  <si>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</si>
  <si>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</si>
  <si>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</si>
  <si>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</si>
  <si>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</si>
  <si>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</si>
  <si>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</si>
  <si>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</si>
  <si>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</si>
  <si>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</si>
  <si>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</si>
  <si>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</si>
  <si>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</si>
  <si>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</si>
  <si>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</si>
  <si>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</si>
  <si>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</si>
  <si>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</si>
  <si>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</si>
  <si>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</si>
  <si>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</si>
  <si>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</si>
  <si>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</si>
  <si>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</si>
  <si>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</si>
  <si>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</si>
  <si>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</si>
  <si>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</si>
  <si>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</si>
  <si>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</si>
  <si>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</si>
  <si>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</si>
  <si>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</si>
  <si>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</si>
  <si>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</si>
  <si>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</si>
  <si>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</si>
  <si>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</si>
  <si>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</si>
  <si>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</si>
  <si>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</si>
  <si>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</si>
  <si>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</si>
  <si>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</si>
  <si>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</si>
  <si>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</si>
  <si>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</si>
  <si>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</si>
  <si>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</si>
  <si>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</si>
  <si>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</si>
  <si>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</si>
  <si>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</si>
  <si>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</si>
  <si>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</si>
  <si>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</si>
  <si>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</si>
  <si>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</si>
  <si>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</si>
  <si>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</si>
  <si>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</si>
  <si>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</si>
  <si>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</si>
  <si>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</si>
  <si>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</si>
  <si>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</si>
  <si>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</si>
  <si>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</si>
  <si>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</si>
  <si>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</si>
  <si>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</si>
  <si>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</si>
  <si>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</si>
  <si>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</si>
  <si>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</si>
  <si>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</si>
  <si>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</si>
  <si>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</si>
  <si>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</si>
  <si>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</si>
  <si>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</si>
  <si>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</si>
  <si>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</si>
  <si>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</si>
  <si>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</si>
  <si>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</si>
  <si>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</si>
  <si>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</si>
  <si>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</si>
  <si>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</si>
  <si>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</si>
  <si>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</si>
  <si>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</si>
  <si>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</si>
  <si>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</si>
  <si>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</si>
  <si>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</si>
  <si>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</si>
  <si>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</si>
  <si>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</si>
  <si>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</si>
  <si>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</si>
  <si>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</si>
  <si>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</si>
  <si>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</si>
  <si>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</si>
  <si>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</si>
  <si>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</si>
  <si>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</si>
  <si>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</si>
  <si>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</si>
  <si>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</si>
  <si>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</si>
  <si>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</si>
  <si>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</si>
  <si>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</si>
  <si>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</si>
  <si>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</si>
  <si>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</si>
  <si>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</si>
  <si>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</si>
  <si>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</si>
  <si>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</si>
  <si>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</si>
  <si>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</si>
  <si>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</si>
  <si>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</si>
  <si>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</si>
  <si>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</si>
  <si>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</si>
  <si>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</si>
  <si>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</si>
  <si>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</si>
  <si>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</si>
  <si>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</si>
  <si>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</si>
  <si>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</si>
  <si>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</si>
  <si>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</si>
  <si>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</si>
  <si>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</si>
  <si>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</si>
  <si>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</si>
  <si>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</si>
  <si>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</si>
  <si>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</si>
  <si>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</si>
  <si>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</si>
  <si>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</si>
  <si>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</si>
  <si>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</si>
  <si>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</si>
  <si>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</si>
  <si>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</si>
  <si>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</si>
  <si>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</si>
  <si>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</si>
  <si>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</si>
  <si>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</si>
  <si>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</si>
  <si>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</si>
  <si>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</si>
  <si>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</si>
  <si>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</si>
  <si>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</si>
  <si>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</si>
  <si>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</si>
  <si>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</si>
  <si>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</si>
  <si>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</si>
  <si>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</si>
  <si>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</si>
  <si>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</si>
  <si>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</si>
  <si>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</si>
  <si>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</si>
  <si>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</si>
  <si>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</si>
  <si>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</si>
  <si>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</si>
  <si>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</si>
  <si>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</si>
  <si>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</si>
  <si>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</si>
  <si>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</si>
  <si>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</si>
  <si>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</si>
  <si>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</si>
  <si>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</si>
  <si>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</si>
  <si>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</si>
  <si>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</si>
  <si>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</si>
  <si>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</si>
  <si>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</si>
  <si>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</si>
  <si>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</si>
  <si>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</si>
  <si>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</si>
  <si>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</si>
  <si>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</si>
  <si>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</si>
  <si>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</si>
  <si>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</si>
  <si>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</si>
  <si>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</si>
  <si>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</si>
  <si>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</si>
  <si>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</si>
  <si>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</si>
  <si>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</si>
  <si>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</si>
  <si>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</si>
  <si>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</si>
  <si>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</si>
  <si>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</si>
  <si>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</si>
  <si>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</si>
  <si>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</si>
  <si>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</si>
  <si>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</si>
  <si>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</si>
  <si>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</si>
  <si>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</si>
  <si>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</si>
  <si>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</si>
  <si>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</si>
  <si>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</si>
  <si>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</si>
  <si>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</si>
  <si>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</si>
  <si>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</si>
  <si>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</si>
  <si>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</si>
  <si>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</si>
  <si>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</si>
  <si>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</si>
  <si>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</si>
  <si>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</si>
  <si>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</si>
  <si>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</si>
  <si>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</si>
  <si>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</si>
  <si>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</si>
  <si>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</si>
  <si>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</si>
  <si>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</si>
  <si>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</si>
  <si>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</si>
  <si>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</si>
  <si>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</si>
  <si>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</si>
  <si>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</si>
  <si>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</si>
  <si>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</si>
  <si>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</si>
  <si>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</si>
  <si>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</si>
  <si>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</si>
  <si>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</si>
  <si>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</si>
  <si>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</si>
  <si>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</si>
  <si>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</si>
  <si>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</si>
  <si>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</si>
  <si>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</si>
  <si>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</si>
  <si>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</si>
  <si>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</si>
  <si>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</si>
  <si>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</si>
  <si>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</si>
  <si>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</si>
  <si>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</si>
  <si>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</si>
  <si>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</si>
  <si>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</si>
  <si>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</si>
  <si>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</si>
  <si>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</si>
  <si>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</si>
  <si>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</si>
  <si>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</si>
  <si>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</si>
  <si>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</si>
  <si>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</si>
  <si>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</si>
  <si>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</si>
  <si>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</si>
  <si>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</si>
  <si>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</si>
  <si>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</si>
  <si>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</si>
  <si>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</si>
  <si>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</si>
  <si>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</si>
  <si>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</si>
  <si>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</si>
  <si>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</si>
  <si>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</si>
  <si>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</si>
  <si>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</si>
  <si>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</si>
  <si>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</si>
  <si>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</si>
  <si>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</si>
  <si>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</si>
  <si>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</si>
  <si>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</si>
  <si>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</si>
  <si>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</si>
  <si>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</si>
  <si>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</si>
  <si>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</si>
  <si>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</si>
  <si>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</si>
  <si>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</si>
  <si>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</si>
  <si>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</si>
  <si>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</si>
  <si>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</si>
  <si>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</si>
  <si>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</si>
  <si>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</si>
  <si>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</si>
  <si>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</si>
  <si>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</si>
  <si>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</si>
  <si>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</si>
  <si>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</si>
  <si>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</si>
  <si>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</si>
  <si>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</si>
  <si>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</si>
  <si>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</si>
  <si>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</si>
  <si>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</si>
  <si>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</si>
  <si>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</si>
  <si>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</si>
  <si>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</si>
  <si>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</si>
  <si>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</si>
  <si>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</si>
  <si>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</si>
  <si>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</si>
  <si>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</si>
  <si>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</si>
  <si>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</si>
  <si>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</si>
  <si>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</si>
  <si>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</si>
  <si>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</si>
  <si>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</si>
  <si>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</si>
  <si>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</si>
  <si>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</si>
  <si>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</si>
  <si>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</si>
  <si>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</si>
  <si>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</si>
  <si>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</si>
  <si>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</si>
  <si>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</si>
  <si>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</si>
  <si>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</si>
  <si>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</si>
  <si>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</si>
  <si>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</si>
  <si>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</si>
  <si>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</si>
  <si>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</si>
  <si>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</si>
  <si>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</si>
  <si>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</si>
  <si>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</si>
  <si>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</si>
  <si>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</si>
  <si>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</si>
  <si>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</si>
  <si>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</si>
  <si>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</si>
  <si>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</si>
  <si>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</si>
  <si>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</si>
  <si>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</si>
  <si>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</si>
  <si>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</si>
  <si>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</si>
  <si>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</si>
  <si>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</si>
  <si>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</si>
  <si>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</si>
  <si>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</si>
  <si>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</si>
  <si>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</si>
  <si>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</si>
  <si>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</si>
  <si>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</si>
  <si>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</si>
  <si>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</si>
  <si>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</si>
  <si>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</si>
  <si>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</si>
  <si>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</si>
  <si>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</si>
  <si>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</si>
  <si>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</si>
  <si>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</si>
  <si>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</si>
  <si>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</si>
  <si>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</si>
  <si>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</si>
  <si>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</si>
  <si>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</si>
  <si>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</si>
  <si>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</si>
  <si>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</si>
  <si>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</si>
  <si>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</si>
  <si>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</si>
  <si>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</si>
  <si>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</si>
  <si>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</si>
  <si>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</si>
  <si>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</si>
  <si>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</si>
  <si>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</si>
  <si>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</si>
  <si>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</si>
  <si>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</si>
  <si>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</si>
  <si>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</si>
  <si>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</si>
  <si>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</si>
  <si>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</si>
  <si>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</si>
  <si>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</si>
  <si>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</si>
  <si>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</si>
  <si>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</si>
  <si>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</si>
  <si>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</si>
  <si>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</si>
  <si>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</si>
  <si>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</si>
  <si>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</si>
  <si>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</si>
  <si>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</si>
  <si>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</si>
  <si>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</si>
  <si>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</si>
  <si>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</si>
  <si>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</si>
  <si>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</si>
  <si>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</si>
  <si>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</si>
  <si>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</si>
  <si>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</si>
  <si>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</si>
  <si>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</si>
  <si>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</si>
  <si>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</si>
  <si>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</si>
  <si>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</si>
  <si>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</si>
  <si>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</si>
  <si>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</si>
  <si>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</si>
  <si>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</si>
  <si>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</si>
  <si>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</si>
  <si>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</si>
  <si>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</si>
  <si>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</si>
  <si>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</si>
  <si>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</si>
  <si>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</si>
  <si>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</si>
  <si>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</si>
  <si>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</si>
  <si>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</si>
  <si>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</si>
  <si>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</si>
  <si>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</si>
  <si>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</si>
  <si>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</si>
  <si>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</si>
  <si>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</si>
  <si>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</si>
  <si>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</si>
  <si>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</si>
  <si>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</si>
  <si>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</si>
  <si>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</si>
  <si>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</si>
  <si>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</si>
  <si>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</si>
  <si>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</si>
  <si>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</si>
  <si>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</si>
  <si>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</si>
  <si>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</si>
  <si>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</si>
  <si>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</si>
  <si>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</si>
  <si>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</si>
  <si>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</si>
  <si>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</si>
  <si>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</si>
  <si>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</si>
  <si>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</si>
  <si>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</si>
  <si>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</si>
  <si>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</si>
  <si>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</si>
  <si>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</si>
  <si>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</si>
  <si>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</si>
  <si>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</si>
  <si>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</si>
  <si>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</si>
  <si>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</si>
  <si>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</si>
  <si>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</si>
  <si>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</si>
  <si>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</si>
  <si>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</si>
  <si>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</si>
  <si>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</si>
  <si>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</si>
  <si>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</si>
  <si>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</si>
  <si>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</si>
  <si>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</si>
  <si>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</si>
  <si>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</si>
  <si>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</si>
  <si>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</si>
  <si>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</si>
  <si>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</si>
  <si>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</si>
  <si>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</si>
  <si>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</si>
  <si>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</si>
  <si>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</si>
  <si>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</si>
  <si>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</si>
  <si>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</si>
  <si>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</si>
  <si>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</si>
  <si>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</si>
  <si>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</si>
  <si>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</si>
  <si>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</si>
  <si>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</si>
  <si>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</si>
  <si>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</si>
  <si>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</si>
  <si>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</si>
  <si>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</si>
  <si>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</si>
  <si>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</si>
  <si>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</si>
  <si>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</si>
  <si>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</si>
  <si>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</si>
  <si>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</si>
  <si>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</si>
  <si>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</si>
  <si>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</si>
  <si>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</si>
  <si>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</si>
  <si>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</si>
  <si>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</si>
  <si>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</si>
  <si>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</si>
  <si>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</si>
  <si>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</si>
  <si>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</si>
  <si>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</si>
  <si>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</si>
  <si>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</si>
  <si>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</si>
  <si>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</si>
  <si>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</si>
  <si>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</si>
  <si>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</si>
  <si>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</si>
  <si>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</si>
  <si>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</si>
  <si>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</si>
  <si>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</si>
  <si>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</si>
  <si>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</si>
  <si>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</si>
  <si>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</si>
  <si>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</si>
  <si>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</si>
  <si>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</si>
  <si>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</si>
  <si>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</si>
  <si>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</si>
  <si>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</si>
  <si>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</si>
  <si>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</si>
  <si>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</si>
  <si>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</si>
  <si>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</si>
  <si>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</si>
  <si>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</si>
  <si>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</si>
  <si>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</si>
  <si>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</si>
  <si>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</si>
  <si>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</si>
  <si>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</si>
  <si>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</si>
  <si>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</si>
  <si>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</si>
  <si>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</si>
  <si>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</si>
  <si>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</si>
  <si>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</si>
  <si>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</si>
  <si>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</si>
  <si>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</si>
  <si>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</si>
  <si>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</si>
  <si>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</si>
  <si>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</si>
  <si>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</si>
  <si>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</si>
  <si>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</si>
  <si>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</si>
  <si>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</si>
  <si>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</si>
  <si>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</si>
  <si>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</si>
  <si>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</si>
  <si>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</si>
  <si>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</si>
  <si>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</si>
  <si>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</si>
  <si>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</si>
  <si>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</si>
  <si>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</si>
  <si>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</si>
  <si>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</si>
  <si>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</si>
  <si>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</si>
  <si>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</si>
  <si>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</si>
  <si>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</si>
  <si>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</si>
  <si>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</si>
  <si>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</si>
  <si>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</si>
  <si>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</si>
  <si>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</si>
  <si>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</si>
  <si>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</si>
  <si>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</si>
  <si>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</si>
  <si>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</si>
  <si>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</si>
  <si>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</si>
  <si>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</si>
  <si>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</si>
  <si>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</si>
  <si>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</si>
  <si>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</si>
  <si>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</si>
  <si>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</si>
  <si>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</si>
  <si>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</si>
  <si>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</si>
  <si>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</si>
  <si>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</si>
  <si>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</si>
  <si>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</si>
  <si>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</si>
  <si>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</si>
  <si>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</si>
  <si>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</si>
  <si>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</si>
  <si>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</si>
  <si>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</si>
  <si>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</si>
  <si>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</si>
  <si>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</si>
  <si>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</si>
  <si>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</si>
  <si>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</si>
  <si>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</si>
  <si>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</si>
  <si>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</si>
  <si>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</si>
  <si>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</si>
  <si>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</si>
  <si>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</si>
  <si>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</si>
  <si>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</si>
  <si>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</si>
  <si>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</si>
  <si>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</si>
  <si>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</si>
  <si>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</si>
  <si>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</si>
  <si>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</si>
  <si>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</si>
  <si>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</si>
  <si>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</si>
  <si>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</si>
  <si>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</si>
  <si>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</si>
  <si>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</si>
  <si>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</si>
  <si>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</si>
  <si>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</si>
  <si>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</si>
  <si>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</si>
  <si>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</si>
  <si>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</si>
  <si>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</si>
  <si>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</si>
  <si>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</si>
  <si>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</si>
  <si>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</si>
  <si>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</si>
  <si>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</si>
  <si>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</si>
  <si>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</si>
  <si>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</si>
  <si>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</si>
  <si>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</si>
  <si>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</si>
  <si>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</si>
  <si>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</si>
  <si>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</si>
  <si>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</si>
  <si>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</si>
  <si>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</si>
  <si>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</si>
  <si>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</si>
  <si>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</si>
  <si>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</si>
  <si>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</si>
  <si>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</si>
  <si>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</si>
  <si>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</si>
  <si>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</si>
  <si>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</si>
  <si>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</si>
  <si>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</si>
  <si>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</si>
  <si>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</si>
  <si>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</si>
  <si>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</si>
  <si>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</si>
  <si>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</si>
  <si>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</si>
  <si>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</si>
  <si>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</si>
  <si>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</si>
  <si>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</si>
  <si>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</si>
  <si>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</si>
  <si>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</si>
  <si>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</si>
  <si>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</si>
  <si>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</si>
  <si>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</si>
  <si>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</si>
  <si>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</si>
  <si>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</si>
  <si>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</si>
  <si>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</si>
  <si>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</si>
  <si>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</si>
  <si>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</si>
  <si>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</si>
  <si>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</si>
  <si>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</si>
  <si>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</si>
  <si>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</si>
  <si>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</si>
  <si>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</si>
  <si>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</si>
  <si>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</si>
  <si>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</si>
  <si>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</si>
  <si>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</si>
  <si>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</si>
  <si>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</si>
  <si>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</si>
  <si>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</si>
  <si>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</si>
  <si>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</si>
  <si>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</si>
  <si>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</si>
  <si>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</si>
  <si>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</si>
  <si>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</si>
  <si>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</si>
  <si>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</si>
  <si>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</si>
  <si>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</si>
  <si>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</si>
  <si>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</si>
  <si>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</si>
  <si>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</si>
  <si>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</si>
  <si>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</si>
  <si>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</si>
  <si>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</si>
  <si>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</si>
  <si>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</si>
  <si>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</si>
  <si>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</si>
  <si>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</si>
  <si>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</si>
  <si>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</si>
  <si>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</si>
  <si>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</si>
  <si>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</si>
  <si>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</si>
  <si>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</si>
  <si>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</si>
  <si>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</si>
  <si>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</si>
  <si>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</si>
  <si>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</si>
  <si>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</si>
  <si>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</si>
  <si>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</si>
  <si>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</si>
  <si>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</si>
  <si>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</si>
  <si>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</si>
  <si>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</si>
  <si>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</si>
  <si>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</si>
  <si>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</si>
  <si>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</si>
  <si>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</si>
  <si>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</si>
  <si>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</si>
  <si>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</si>
  <si>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</si>
  <si>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</si>
  <si>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</si>
  <si>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</si>
  <si>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</si>
  <si>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</si>
  <si>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</si>
  <si>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</si>
  <si>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</si>
  <si>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</si>
  <si>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</si>
  <si>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</si>
  <si>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</si>
  <si>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</si>
  <si>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</si>
  <si>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</si>
  <si>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</si>
  <si>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</si>
  <si>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</si>
  <si>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</si>
  <si>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</si>
  <si>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</si>
  <si>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</si>
  <si>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</si>
  <si>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</si>
  <si>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</si>
  <si>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</si>
  <si>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</si>
  <si>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</si>
  <si>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</si>
  <si>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</si>
  <si>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</si>
  <si>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</si>
  <si>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</si>
  <si>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</si>
  <si>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</si>
  <si>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</si>
  <si>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</si>
  <si>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</si>
  <si>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</si>
  <si>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</si>
  <si>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</si>
  <si>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</si>
  <si>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</si>
  <si>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</si>
  <si>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</si>
  <si>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</si>
  <si>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</si>
  <si>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</si>
  <si>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</si>
  <si>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</si>
  <si>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</si>
  <si>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</si>
  <si>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</si>
  <si>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</si>
  <si>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</si>
  <si>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</si>
  <si>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</si>
  <si>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</si>
  <si>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</si>
  <si>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</si>
  <si>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</si>
  <si>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</si>
  <si>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</si>
  <si>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</si>
  <si>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</si>
  <si>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</si>
  <si>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</si>
  <si>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</si>
  <si>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</si>
  <si>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</si>
  <si>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</si>
  <si>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</si>
  <si>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</si>
  <si>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</si>
  <si>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</si>
  <si>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</si>
  <si>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</si>
  <si>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</si>
  <si>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</si>
  <si>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</si>
  <si>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</si>
  <si>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</si>
  <si>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</si>
  <si>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</si>
  <si>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</si>
  <si>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</si>
  <si>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</si>
  <si>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</si>
  <si>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</si>
  <si>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</si>
  <si>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</si>
  <si>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</si>
  <si>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</si>
  <si>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</si>
  <si>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</si>
  <si>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</si>
  <si>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</si>
  <si>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</si>
  <si>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</si>
  <si>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</si>
  <si>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</si>
  <si>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</si>
  <si>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</si>
  <si>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</si>
  <si>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</si>
  <si>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</si>
  <si>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</si>
  <si>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</si>
  <si>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</si>
  <si>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</si>
  <si>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</si>
  <si>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</si>
  <si>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</si>
  <si>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</si>
  <si>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</si>
  <si>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</si>
  <si>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</si>
  <si>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</si>
  <si>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</si>
  <si>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</si>
  <si>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</si>
  <si>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</si>
  <si>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</si>
  <si>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</si>
  <si>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</si>
  <si>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</si>
  <si>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</si>
  <si>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</si>
  <si>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</si>
  <si>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</si>
  <si>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</si>
  <si>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</si>
  <si>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</si>
  <si>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</si>
  <si>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</si>
  <si>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</si>
  <si>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</si>
  <si>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</si>
  <si>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</si>
  <si>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</si>
  <si>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</si>
  <si>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</si>
  <si>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</si>
  <si>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</si>
  <si>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</si>
  <si>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</si>
  <si>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</si>
  <si>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</si>
  <si>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</si>
  <si>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</si>
  <si>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</si>
  <si>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</si>
  <si>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</si>
  <si>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</si>
  <si>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</si>
  <si>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</si>
  <si>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</si>
  <si>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</si>
  <si>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</si>
  <si>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</si>
  <si>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</si>
  <si>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</si>
  <si>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</si>
  <si>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</si>
  <si>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</si>
  <si>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</si>
  <si>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</si>
  <si>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</si>
  <si>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</si>
  <si>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</si>
  <si>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</si>
  <si>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</si>
  <si>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</si>
  <si>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</si>
  <si>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</si>
  <si>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</si>
  <si>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</si>
  <si>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</si>
  <si>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</si>
  <si>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</si>
  <si>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</si>
  <si>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</si>
  <si>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</si>
  <si>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</si>
  <si>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</si>
  <si>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</si>
  <si>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</si>
  <si>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</si>
  <si>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</si>
  <si>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</si>
  <si>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</si>
  <si>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</si>
  <si>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</si>
  <si>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</si>
  <si>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</si>
  <si>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</si>
  <si>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</si>
  <si>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</si>
  <si>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</si>
  <si>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</si>
  <si>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</si>
  <si>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</si>
  <si>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</si>
  <si>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</si>
  <si>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</si>
  <si>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</si>
  <si>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</si>
  <si>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</si>
  <si>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</si>
  <si>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</si>
  <si>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</si>
  <si>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</si>
  <si>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</si>
  <si>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</si>
  <si>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</si>
  <si>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</si>
  <si>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</si>
  <si>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</si>
  <si>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</si>
  <si>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</si>
  <si>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</si>
  <si>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</si>
  <si>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</si>
  <si>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</si>
  <si>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</si>
  <si>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</si>
  <si>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</si>
  <si>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</si>
  <si>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</si>
  <si>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</si>
  <si>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</si>
  <si>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</si>
  <si>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</si>
  <si>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</si>
  <si>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</si>
  <si>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</si>
  <si>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</si>
  <si>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</si>
  <si>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</si>
  <si>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</si>
  <si>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</si>
  <si>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</si>
  <si>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</si>
  <si>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</si>
  <si>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</si>
  <si>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</si>
  <si>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</si>
  <si>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</si>
  <si>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</si>
  <si>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</si>
  <si>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</si>
  <si>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</si>
  <si>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</si>
  <si>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</si>
  <si>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</si>
  <si>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</si>
  <si>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</si>
  <si>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</si>
  <si>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</si>
  <si>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</si>
  <si>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</si>
  <si>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</si>
  <si>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</si>
  <si>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</si>
  <si>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</si>
  <si>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</si>
  <si>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</si>
  <si>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</si>
  <si>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</si>
  <si>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</si>
  <si>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</si>
  <si>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</si>
  <si>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</si>
  <si>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</si>
  <si>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</si>
  <si>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</si>
  <si>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</si>
  <si>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</si>
  <si>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</si>
  <si>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</si>
  <si>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</si>
  <si>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</si>
  <si>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</si>
  <si>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</si>
  <si>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</si>
  <si>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</si>
  <si>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</si>
  <si>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</si>
  <si>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</si>
  <si>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</si>
  <si>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</si>
  <si>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</si>
  <si>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</si>
  <si>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</si>
  <si>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</si>
  <si>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</si>
  <si>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</si>
  <si>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</si>
  <si>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</si>
  <si>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</si>
  <si>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</si>
  <si>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</si>
  <si>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</si>
  <si>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</si>
  <si>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</si>
  <si>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</si>
  <si>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</si>
  <si>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</si>
  <si>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</si>
  <si>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</si>
  <si>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</si>
  <si>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</si>
  <si>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</si>
  <si>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</si>
  <si>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</si>
  <si>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</si>
  <si>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</si>
  <si>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</si>
  <si>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</si>
  <si>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</si>
  <si>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</si>
  <si>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</si>
  <si>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</si>
  <si>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</si>
  <si>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</si>
  <si>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</si>
  <si>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</si>
  <si>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</si>
  <si>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</si>
  <si>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</si>
  <si>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</si>
  <si>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</si>
  <si>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</si>
  <si>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</si>
  <si>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</si>
  <si>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</si>
  <si>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</si>
  <si>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</si>
  <si>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</si>
  <si>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</si>
  <si>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</si>
  <si>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</si>
  <si>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</si>
  <si>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</si>
  <si>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</si>
  <si>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</si>
  <si>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</si>
  <si>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</si>
  <si>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</si>
  <si>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</si>
  <si>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</si>
  <si>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</si>
  <si>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</si>
  <si>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</si>
  <si>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</si>
  <si>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</si>
  <si>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</si>
  <si>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</si>
  <si>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</si>
  <si>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</si>
  <si>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</si>
  <si>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</si>
  <si>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</si>
  <si>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</si>
  <si>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</si>
  <si>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</si>
  <si>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</si>
  <si>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</si>
  <si>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</si>
  <si>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</si>
  <si>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</si>
  <si>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</si>
  <si>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</si>
  <si>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</si>
  <si>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</si>
  <si>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</si>
  <si>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</si>
  <si>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</si>
  <si>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</si>
  <si>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</si>
  <si>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</si>
  <si>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</si>
  <si>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</si>
  <si>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</si>
  <si>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</si>
  <si>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</si>
  <si>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</si>
  <si>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</si>
  <si>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</si>
  <si>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</si>
  <si>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</si>
  <si>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</si>
  <si>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</si>
  <si>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</si>
  <si>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</si>
  <si>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</si>
  <si>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</si>
  <si>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</si>
  <si>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</si>
  <si>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</si>
  <si>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</si>
  <si>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</si>
  <si>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</si>
  <si>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</si>
  <si>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</si>
  <si>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</si>
  <si>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</si>
  <si>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</si>
  <si>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</si>
  <si>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</si>
  <si>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</si>
  <si>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</si>
  <si>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</si>
  <si>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</si>
  <si>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</si>
  <si>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</si>
  <si>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</si>
  <si>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</si>
  <si>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</si>
  <si>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</si>
  <si>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</si>
  <si>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</si>
  <si>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</si>
  <si>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</si>
  <si>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</si>
  <si>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</si>
  <si>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</si>
  <si>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</si>
  <si>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</si>
  <si>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</si>
  <si>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</si>
  <si>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</si>
  <si>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</si>
  <si>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</si>
  <si>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</si>
  <si>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</si>
  <si>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</si>
  <si>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</si>
  <si>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</si>
  <si>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</si>
  <si>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</si>
  <si>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</si>
  <si>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</si>
  <si>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</si>
  <si>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</si>
  <si>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</si>
  <si>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</si>
  <si>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</si>
  <si>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</si>
  <si>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</si>
  <si>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</si>
  <si>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</si>
  <si>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</si>
  <si>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</si>
  <si>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</si>
  <si>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</si>
  <si>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</si>
  <si>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</si>
  <si>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</si>
  <si>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</si>
  <si>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</si>
  <si>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</si>
  <si>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</si>
  <si>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</si>
  <si>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</si>
  <si>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</si>
  <si>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</si>
  <si>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</si>
  <si>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</si>
  <si>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</si>
  <si>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</si>
  <si>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</si>
  <si>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</si>
  <si>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</si>
  <si>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</si>
  <si>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</si>
  <si>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</si>
  <si>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</si>
  <si>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</si>
  <si>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</si>
  <si>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</si>
  <si>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</si>
  <si>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</si>
  <si>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</si>
  <si>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</si>
  <si>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</si>
  <si>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</si>
  <si>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</si>
  <si>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</si>
  <si>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</si>
  <si>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</si>
  <si>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</si>
  <si>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</si>
  <si>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</si>
  <si>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</si>
  <si>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</si>
  <si>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</si>
  <si>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</si>
  <si>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</si>
  <si>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</si>
  <si>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</si>
  <si>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</si>
  <si>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</si>
  <si>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</si>
  <si>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</si>
  <si>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</si>
  <si>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</si>
  <si>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</si>
  <si>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</si>
  <si>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</si>
  <si>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</si>
  <si>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</si>
  <si>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</si>
  <si>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</si>
  <si>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</si>
  <si>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</si>
  <si>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</si>
  <si>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</si>
  <si>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</si>
  <si>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</si>
  <si>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</si>
  <si>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</si>
  <si>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</si>
  <si>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</si>
  <si>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</si>
  <si>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</si>
  <si>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</si>
  <si>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</si>
  <si>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</si>
  <si>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</si>
  <si>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</si>
  <si>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</si>
  <si>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</si>
  <si>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</si>
  <si>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</si>
  <si>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</si>
  <si>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</si>
  <si>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</si>
  <si>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</si>
  <si>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</si>
  <si>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</si>
  <si>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</si>
  <si>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</si>
  <si>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</si>
  <si>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</si>
  <si>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</si>
  <si>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</si>
  <si>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</si>
  <si>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</si>
  <si>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</si>
  <si>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</si>
  <si>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</si>
  <si>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</si>
  <si>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</si>
  <si>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</si>
  <si>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</si>
  <si>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</si>
  <si>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</si>
  <si>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</si>
  <si>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</si>
  <si>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</si>
  <si>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</si>
  <si>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</si>
  <si>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</si>
  <si>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</si>
  <si>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</si>
  <si>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</si>
  <si>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</si>
  <si>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</si>
  <si>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</si>
  <si>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</si>
  <si>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</si>
  <si>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</si>
  <si>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</si>
  <si>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</si>
  <si>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</si>
  <si>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</si>
  <si>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</si>
  <si>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</si>
  <si>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</si>
  <si>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</si>
  <si>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</si>
  <si>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</si>
  <si>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</si>
  <si>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</si>
  <si>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</si>
  <si>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</si>
  <si>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</si>
  <si>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</si>
  <si>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</si>
  <si>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</si>
  <si>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</si>
  <si>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</si>
  <si>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</si>
  <si>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</si>
  <si>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</si>
  <si>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</si>
  <si>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</si>
  <si>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</si>
  <si>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</si>
  <si>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</si>
  <si>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</si>
  <si>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</si>
  <si>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</si>
  <si>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</si>
  <si>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</si>
  <si>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</si>
  <si>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</si>
  <si>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</si>
  <si>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</si>
  <si>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</si>
  <si>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</si>
  <si>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</si>
  <si>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</si>
  <si>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</si>
  <si>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</si>
  <si>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</si>
  <si>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</si>
  <si>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</si>
  <si>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</si>
  <si>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</si>
  <si>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</si>
  <si>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</si>
  <si>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</si>
  <si>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</si>
  <si>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</si>
  <si>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</si>
  <si>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</si>
  <si>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</si>
  <si>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</si>
  <si>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</si>
  <si>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</si>
  <si>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</si>
  <si>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</si>
  <si>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</si>
  <si>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</si>
  <si>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</si>
  <si>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</si>
  <si>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</si>
  <si>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</si>
  <si>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</si>
  <si>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</si>
  <si>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</si>
  <si>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</si>
  <si>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</si>
  <si>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</si>
  <si>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</si>
  <si>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</si>
  <si>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</si>
  <si>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</si>
  <si>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</si>
  <si>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</si>
  <si>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</si>
  <si>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</si>
  <si>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</si>
  <si>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</si>
  <si>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</si>
  <si>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</si>
  <si>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</si>
  <si>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</si>
  <si>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</si>
  <si>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</si>
  <si>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</si>
  <si>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</si>
  <si>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</si>
  <si>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</si>
  <si>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</si>
  <si>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</si>
  <si>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</si>
  <si>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</si>
  <si>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</si>
  <si>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</si>
  <si>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</si>
  <si>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</si>
  <si>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</si>
  <si>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</si>
  <si>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</si>
  <si>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</si>
  <si>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</si>
  <si>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</si>
  <si>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</si>
  <si>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</si>
  <si>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</si>
  <si>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</si>
  <si>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</si>
  <si>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</si>
  <si>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</si>
  <si>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</si>
  <si>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</si>
  <si>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</si>
  <si>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</si>
  <si>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</si>
  <si>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</si>
  <si>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</si>
  <si>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</si>
  <si>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</si>
  <si>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</si>
  <si>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</si>
  <si>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</si>
  <si>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</si>
  <si>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</si>
  <si>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</si>
  <si>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</si>
  <si>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</si>
  <si>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</si>
  <si>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</si>
  <si>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</si>
  <si>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</si>
  <si>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</si>
  <si>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</si>
  <si>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</si>
  <si>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</si>
  <si>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</si>
  <si>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</si>
  <si>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</si>
  <si>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</si>
  <si>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</si>
  <si>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</si>
  <si>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</si>
  <si>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</si>
  <si>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</si>
  <si>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</si>
  <si>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</si>
  <si>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</si>
  <si>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</si>
  <si>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</si>
  <si>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</si>
  <si>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</si>
  <si>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</si>
  <si>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</si>
  <si>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</si>
  <si>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</si>
  <si>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</si>
  <si>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</si>
  <si>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</si>
  <si>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</si>
  <si>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</si>
  <si>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</si>
  <si>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</si>
  <si>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</si>
  <si>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</si>
  <si>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</si>
  <si>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</si>
  <si>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</si>
  <si>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</si>
  <si>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</si>
  <si>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</si>
  <si>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</si>
  <si>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</si>
  <si>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</si>
  <si>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</si>
  <si>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</si>
  <si>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</si>
  <si>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</si>
  <si>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</si>
  <si>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</si>
  <si>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</si>
  <si>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</si>
  <si>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</si>
  <si>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</si>
  <si>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</si>
  <si>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</si>
  <si>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</si>
  <si>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</si>
  <si>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</si>
  <si>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</si>
  <si>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</si>
  <si>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</si>
  <si>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</si>
  <si>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</si>
  <si>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</si>
  <si>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</si>
  <si>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</si>
  <si>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</si>
  <si>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</si>
  <si>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</si>
  <si>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</si>
  <si>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</si>
  <si>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</si>
  <si>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</si>
  <si>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</si>
  <si>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</si>
  <si>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</si>
  <si>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</si>
  <si>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</si>
  <si>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</si>
  <si>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</si>
  <si>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</si>
  <si>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</si>
  <si>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</si>
  <si>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</si>
  <si>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</si>
  <si>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</si>
  <si>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</si>
  <si>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</si>
  <si>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</si>
  <si>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</si>
  <si>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</si>
  <si>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</si>
  <si>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</si>
  <si>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</si>
  <si>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</si>
  <si>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</si>
  <si>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</si>
  <si>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</si>
  <si>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</si>
  <si>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</si>
  <si>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</si>
  <si>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</si>
  <si>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</si>
  <si>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</si>
  <si>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</si>
  <si>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</si>
  <si>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</si>
  <si>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</si>
  <si>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</si>
  <si>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</si>
  <si>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</si>
  <si>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</si>
  <si>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</si>
  <si>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</si>
  <si>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</si>
  <si>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</si>
  <si>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</si>
  <si>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</si>
  <si>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</si>
  <si>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</si>
  <si>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</si>
  <si>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</si>
  <si>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</si>
  <si>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</si>
  <si>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</si>
  <si>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</si>
  <si>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</si>
  <si>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</si>
  <si>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</si>
  <si>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</si>
  <si>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</si>
  <si>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</si>
  <si>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</si>
  <si>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</si>
  <si>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</si>
  <si>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</si>
  <si>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</si>
  <si>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</si>
  <si>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</si>
  <si>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</si>
  <si>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</si>
  <si>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</si>
  <si>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</si>
  <si>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</si>
  <si>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</si>
  <si>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</si>
  <si>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</si>
  <si>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</si>
  <si>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</si>
  <si>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</si>
  <si>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</si>
  <si>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</si>
  <si>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</si>
  <si>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</si>
  <si>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</si>
  <si>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</si>
  <si>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</si>
  <si>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</si>
  <si>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</si>
  <si>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</si>
  <si>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</si>
  <si>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</si>
  <si>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</si>
  <si>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</si>
  <si>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</si>
  <si>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</si>
  <si>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</si>
  <si>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</si>
  <si>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</si>
  <si>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</si>
  <si>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</si>
  <si>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</si>
  <si>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</si>
  <si>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</si>
  <si>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</si>
  <si>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</si>
  <si>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</si>
  <si>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</si>
  <si>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</si>
  <si>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</si>
  <si>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</si>
  <si>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</si>
  <si>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</si>
  <si>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</si>
  <si>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</si>
  <si>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</si>
  <si>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</si>
  <si>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</si>
  <si>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</si>
  <si>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</si>
  <si>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</si>
  <si>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</si>
  <si>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</si>
  <si>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</si>
  <si>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</si>
  <si>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</si>
  <si>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</si>
  <si>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</si>
  <si>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</si>
  <si>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</si>
  <si>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</si>
  <si>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</si>
  <si>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</si>
  <si>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</si>
  <si>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</si>
  <si>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</si>
  <si>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</si>
  <si>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</si>
  <si>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</si>
  <si>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</si>
  <si>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</si>
  <si>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</si>
  <si>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</si>
  <si>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</si>
  <si>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</si>
  <si>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</si>
  <si>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</si>
  <si>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</si>
  <si>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</si>
  <si>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</si>
  <si>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</si>
  <si>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</si>
  <si>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</si>
  <si>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</si>
  <si>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</si>
  <si>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</si>
  <si>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</si>
  <si>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</si>
  <si>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</si>
  <si>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</si>
  <si>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</si>
  <si>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</si>
  <si>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</si>
  <si>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</si>
  <si>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</si>
  <si>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</si>
  <si>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</si>
  <si>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</si>
  <si>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</si>
  <si>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</si>
  <si>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</si>
  <si>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</si>
  <si>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</si>
  <si>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</si>
  <si>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</si>
  <si>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</si>
  <si>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</si>
  <si>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</si>
  <si>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</si>
  <si>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</si>
  <si>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</si>
  <si>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</si>
  <si>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</si>
  <si>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</si>
  <si>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</si>
  <si>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</si>
  <si>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</si>
  <si>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</si>
  <si>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</si>
  <si>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</si>
  <si>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</si>
  <si>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</si>
  <si>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</si>
  <si>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</si>
  <si>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</si>
  <si>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</si>
  <si>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</si>
  <si>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</si>
  <si>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</si>
  <si>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</si>
  <si>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</si>
  <si>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</si>
  <si>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</si>
  <si>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</si>
  <si>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</si>
  <si>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</si>
  <si>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</si>
  <si>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</si>
  <si>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</si>
  <si>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</si>
  <si>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</si>
  <si>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</si>
  <si>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</si>
  <si>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</si>
  <si>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</si>
  <si>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</si>
  <si>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</si>
  <si>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</si>
  <si>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</si>
  <si>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</si>
  <si>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</si>
  <si>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</si>
  <si>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</si>
  <si>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</si>
  <si>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</si>
  <si>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</si>
  <si>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</si>
  <si>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</si>
  <si>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</si>
  <si>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</si>
  <si>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</si>
  <si>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</si>
  <si>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</si>
  <si>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</si>
  <si>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</si>
  <si>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</si>
  <si>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</si>
  <si>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</si>
  <si>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</si>
  <si>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</si>
  <si>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</si>
  <si>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</si>
  <si>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</si>
  <si>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</si>
  <si>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</si>
  <si>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</si>
  <si>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</si>
  <si>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</si>
  <si>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</si>
  <si>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</si>
  <si>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</si>
  <si>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</si>
  <si>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</si>
  <si>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</si>
  <si>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</si>
  <si>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</si>
  <si>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</si>
  <si>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</si>
  <si>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</si>
  <si>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</si>
  <si>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</si>
  <si>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</si>
  <si>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</si>
  <si>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</si>
  <si>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</si>
  <si>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</si>
  <si>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</si>
  <si>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</si>
  <si>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</si>
  <si>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</si>
  <si>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</si>
  <si>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</si>
  <si>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</si>
  <si>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</si>
  <si>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</si>
  <si>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</si>
  <si>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</si>
  <si>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</si>
  <si>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</si>
  <si>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</si>
  <si>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</si>
  <si>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</si>
  <si>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</si>
  <si>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</si>
  <si>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</si>
  <si>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</si>
  <si>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</si>
  <si>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</si>
  <si>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</si>
  <si>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</si>
  <si>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</si>
  <si>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</si>
  <si>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</si>
  <si>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</si>
  <si>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</si>
  <si>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</si>
  <si>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</si>
  <si>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</si>
  <si>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</si>
  <si>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</si>
  <si>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</si>
  <si>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</si>
  <si>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</si>
  <si>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</si>
  <si>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</si>
  <si>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</si>
  <si>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</si>
  <si>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</si>
  <si>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</si>
  <si>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</si>
  <si>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</si>
  <si>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</si>
  <si>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</si>
  <si>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</si>
  <si>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</si>
  <si>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</si>
  <si>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</si>
  <si>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</si>
  <si>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</si>
  <si>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</si>
  <si>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</si>
  <si>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</si>
  <si>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</si>
  <si>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2021-50-10001274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</si>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</sst>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73" zoomScaleNormal="73"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2" t="s">
        <v>741</v>
      </c>
      <c r="I15" s="32" t="s">
        <v>2624</v>
      </c>
      <c r="J15" s="107"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8">
        <v>900208443</v>
      </c>
      <c r="C20" s="5"/>
      <c r="D20" s="72"/>
      <c r="E20" s="5"/>
      <c r="F20" s="5"/>
      <c r="G20" s="5"/>
      <c r="H20" s="182"/>
      <c r="I20" s="145" t="s">
        <v>741</v>
      </c>
      <c r="J20" s="146" t="s">
        <v>743</v>
      </c>
      <c r="K20" s="147">
        <v>3755884460</v>
      </c>
      <c r="L20" s="148">
        <v>44242</v>
      </c>
      <c r="M20" s="148">
        <v>44561</v>
      </c>
      <c r="N20" s="131">
        <f>+(M20-L20)/30</f>
        <v>10.633333333333333</v>
      </c>
      <c r="O20" s="134"/>
      <c r="U20" s="130"/>
      <c r="V20" s="104">
        <f ca="1">NOW()</f>
        <v>44193.631150462963</v>
      </c>
      <c r="W20" s="104">
        <f ca="1">NOW()</f>
        <v>44193.631150462963</v>
      </c>
    </row>
    <row r="21" spans="1:23" ht="30" customHeight="1" outlineLevel="1" x14ac:dyDescent="0.25">
      <c r="A21" s="9"/>
      <c r="B21" s="70"/>
      <c r="C21" s="5"/>
      <c r="D21" s="5"/>
      <c r="E21" s="5"/>
      <c r="F21" s="5"/>
      <c r="G21" s="5"/>
      <c r="H21" s="69"/>
      <c r="I21" s="145"/>
      <c r="J21" s="146"/>
      <c r="K21" s="147"/>
      <c r="L21" s="148"/>
      <c r="M21" s="148"/>
      <c r="N21" s="131">
        <f t="shared" ref="N21:N35" si="0">+(M21-L21)/30</f>
        <v>0</v>
      </c>
      <c r="O21" s="135"/>
    </row>
    <row r="22" spans="1:23" ht="30" customHeight="1" outlineLevel="1" x14ac:dyDescent="0.25">
      <c r="A22" s="9"/>
      <c r="B22" s="70"/>
      <c r="C22" s="5"/>
      <c r="D22" s="5"/>
      <c r="E22" s="5"/>
      <c r="F22" s="5"/>
      <c r="G22" s="5"/>
      <c r="H22" s="69"/>
      <c r="I22" s="145"/>
      <c r="J22" s="146"/>
      <c r="K22" s="147"/>
      <c r="L22" s="148"/>
      <c r="M22" s="148"/>
      <c r="N22" s="132">
        <f t="shared" ref="N22:N33" si="1">+(M22-L22)/30</f>
        <v>0</v>
      </c>
      <c r="O22" s="135"/>
    </row>
    <row r="23" spans="1:23" ht="30" customHeight="1" outlineLevel="1" x14ac:dyDescent="0.25">
      <c r="A23" s="9"/>
      <c r="B23" s="100"/>
      <c r="C23" s="21"/>
      <c r="D23" s="21"/>
      <c r="E23" s="21"/>
      <c r="F23" s="5"/>
      <c r="G23" s="5"/>
      <c r="H23" s="69"/>
      <c r="I23" s="145"/>
      <c r="J23" s="146"/>
      <c r="K23" s="147"/>
      <c r="L23" s="148"/>
      <c r="M23" s="148"/>
      <c r="N23" s="132">
        <f t="shared" si="1"/>
        <v>0</v>
      </c>
      <c r="O23" s="135"/>
      <c r="Q23" s="103"/>
      <c r="R23" s="55"/>
      <c r="S23" s="104"/>
      <c r="T23" s="104"/>
    </row>
    <row r="24" spans="1:23" ht="30" customHeight="1" outlineLevel="1" x14ac:dyDescent="0.25">
      <c r="A24" s="9"/>
      <c r="B24" s="100"/>
      <c r="C24" s="21"/>
      <c r="D24" s="21"/>
      <c r="E24" s="21"/>
      <c r="F24" s="5"/>
      <c r="G24" s="5"/>
      <c r="H24" s="69"/>
      <c r="I24" s="145"/>
      <c r="J24" s="146"/>
      <c r="K24" s="147"/>
      <c r="L24" s="148"/>
      <c r="M24" s="148"/>
      <c r="N24" s="132">
        <f t="shared" si="1"/>
        <v>0</v>
      </c>
      <c r="O24" s="135"/>
    </row>
    <row r="25" spans="1:23" ht="30" customHeight="1" outlineLevel="1" x14ac:dyDescent="0.25">
      <c r="A25" s="9"/>
      <c r="B25" s="100"/>
      <c r="C25" s="21"/>
      <c r="D25" s="21"/>
      <c r="E25" s="21"/>
      <c r="F25" s="5"/>
      <c r="G25" s="5"/>
      <c r="H25" s="69"/>
      <c r="I25" s="145"/>
      <c r="J25" s="146"/>
      <c r="K25" s="147"/>
      <c r="L25" s="148"/>
      <c r="M25" s="148"/>
      <c r="N25" s="132">
        <f t="shared" si="1"/>
        <v>0</v>
      </c>
      <c r="O25" s="135"/>
    </row>
    <row r="26" spans="1:23" ht="30" customHeight="1" outlineLevel="1" x14ac:dyDescent="0.25">
      <c r="A26" s="9"/>
      <c r="B26" s="100"/>
      <c r="C26" s="21"/>
      <c r="D26" s="21"/>
      <c r="E26" s="21"/>
      <c r="F26" s="5"/>
      <c r="G26" s="5"/>
      <c r="H26" s="69"/>
      <c r="I26" s="145"/>
      <c r="J26" s="146"/>
      <c r="K26" s="147"/>
      <c r="L26" s="148"/>
      <c r="M26" s="148"/>
      <c r="N26" s="132">
        <f t="shared" si="1"/>
        <v>0</v>
      </c>
      <c r="O26" s="135"/>
    </row>
    <row r="27" spans="1:23" ht="30" customHeight="1" outlineLevel="1" x14ac:dyDescent="0.25">
      <c r="A27" s="9"/>
      <c r="B27" s="100"/>
      <c r="C27" s="21"/>
      <c r="D27" s="21"/>
      <c r="E27" s="21"/>
      <c r="F27" s="5"/>
      <c r="G27" s="5"/>
      <c r="H27" s="69"/>
      <c r="I27" s="145"/>
      <c r="J27" s="146"/>
      <c r="K27" s="147"/>
      <c r="L27" s="148"/>
      <c r="M27" s="148"/>
      <c r="N27" s="132">
        <f t="shared" si="1"/>
        <v>0</v>
      </c>
      <c r="O27" s="135"/>
    </row>
    <row r="28" spans="1:23" ht="30" customHeight="1" outlineLevel="1" x14ac:dyDescent="0.25">
      <c r="A28" s="9"/>
      <c r="B28" s="100"/>
      <c r="C28" s="21"/>
      <c r="D28" s="21"/>
      <c r="E28" s="21"/>
      <c r="F28" s="5"/>
      <c r="G28" s="5"/>
      <c r="H28" s="69"/>
      <c r="I28" s="145"/>
      <c r="J28" s="146"/>
      <c r="K28" s="147"/>
      <c r="L28" s="148"/>
      <c r="M28" s="148"/>
      <c r="N28" s="132">
        <f t="shared" si="1"/>
        <v>0</v>
      </c>
      <c r="O28" s="135"/>
    </row>
    <row r="29" spans="1:23" ht="30" customHeight="1" outlineLevel="1" x14ac:dyDescent="0.25">
      <c r="A29" s="9"/>
      <c r="B29" s="70"/>
      <c r="C29" s="5"/>
      <c r="D29" s="5"/>
      <c r="E29" s="5"/>
      <c r="F29" s="5"/>
      <c r="G29" s="5"/>
      <c r="H29" s="69"/>
      <c r="I29" s="145"/>
      <c r="J29" s="146"/>
      <c r="K29" s="147"/>
      <c r="L29" s="148"/>
      <c r="M29" s="148"/>
      <c r="N29" s="132">
        <f t="shared" si="1"/>
        <v>0</v>
      </c>
      <c r="O29" s="135"/>
    </row>
    <row r="30" spans="1:23" ht="30" customHeight="1" outlineLevel="1" x14ac:dyDescent="0.25">
      <c r="A30" s="9"/>
      <c r="B30" s="70"/>
      <c r="C30" s="5"/>
      <c r="D30" s="5"/>
      <c r="E30" s="5"/>
      <c r="F30" s="5"/>
      <c r="G30" s="5"/>
      <c r="H30" s="69"/>
      <c r="I30" s="145"/>
      <c r="J30" s="146"/>
      <c r="K30" s="147"/>
      <c r="L30" s="148"/>
      <c r="M30" s="148"/>
      <c r="N30" s="132">
        <f t="shared" si="1"/>
        <v>0</v>
      </c>
      <c r="O30" s="135"/>
    </row>
    <row r="31" spans="1:23" ht="30" customHeight="1" outlineLevel="1" x14ac:dyDescent="0.25">
      <c r="A31" s="9"/>
      <c r="B31" s="70"/>
      <c r="C31" s="5"/>
      <c r="D31" s="5"/>
      <c r="E31" s="5"/>
      <c r="F31" s="5"/>
      <c r="G31" s="5"/>
      <c r="H31" s="69"/>
      <c r="I31" s="145"/>
      <c r="J31" s="146"/>
      <c r="K31" s="147"/>
      <c r="L31" s="148"/>
      <c r="M31" s="148"/>
      <c r="N31" s="132">
        <f t="shared" si="1"/>
        <v>0</v>
      </c>
      <c r="O31" s="135"/>
    </row>
    <row r="32" spans="1:23" ht="30" customHeight="1" outlineLevel="1" x14ac:dyDescent="0.25">
      <c r="A32" s="9"/>
      <c r="B32" s="70"/>
      <c r="C32" s="5"/>
      <c r="D32" s="5"/>
      <c r="E32" s="5"/>
      <c r="F32" s="5"/>
      <c r="G32" s="5"/>
      <c r="H32" s="69"/>
      <c r="I32" s="145"/>
      <c r="J32" s="146"/>
      <c r="K32" s="147"/>
      <c r="L32" s="148"/>
      <c r="M32" s="148"/>
      <c r="N32" s="132">
        <f t="shared" si="1"/>
        <v>0</v>
      </c>
      <c r="O32" s="135"/>
    </row>
    <row r="33" spans="1:16" ht="30" customHeight="1" outlineLevel="1" x14ac:dyDescent="0.25">
      <c r="A33" s="9"/>
      <c r="B33" s="70"/>
      <c r="C33" s="5"/>
      <c r="D33" s="5"/>
      <c r="E33" s="5"/>
      <c r="F33" s="5"/>
      <c r="G33" s="5"/>
      <c r="H33" s="69"/>
      <c r="I33" s="145"/>
      <c r="J33" s="146"/>
      <c r="K33" s="147"/>
      <c r="L33" s="148"/>
      <c r="M33" s="148"/>
      <c r="N33" s="132">
        <f t="shared" si="1"/>
        <v>0</v>
      </c>
      <c r="O33" s="135"/>
    </row>
    <row r="34" spans="1:16" ht="30" customHeight="1" outlineLevel="1" x14ac:dyDescent="0.25">
      <c r="A34" s="9"/>
      <c r="B34" s="70"/>
      <c r="C34" s="5"/>
      <c r="D34" s="5"/>
      <c r="E34" s="5"/>
      <c r="F34" s="5"/>
      <c r="G34" s="5"/>
      <c r="H34" s="69"/>
      <c r="I34" s="145"/>
      <c r="J34" s="146"/>
      <c r="K34" s="147"/>
      <c r="L34" s="148"/>
      <c r="M34" s="148"/>
      <c r="N34" s="132">
        <f t="shared" si="0"/>
        <v>0</v>
      </c>
      <c r="O34" s="135"/>
    </row>
    <row r="35" spans="1:16" ht="30" customHeight="1" outlineLevel="1" x14ac:dyDescent="0.25">
      <c r="A35" s="9"/>
      <c r="B35" s="70"/>
      <c r="C35" s="5"/>
      <c r="D35" s="5"/>
      <c r="E35" s="5"/>
      <c r="F35" s="5"/>
      <c r="G35" s="5"/>
      <c r="H35" s="69"/>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09" t="s">
        <v>2683</v>
      </c>
      <c r="C48" s="110" t="s">
        <v>31</v>
      </c>
      <c r="D48" s="117" t="s">
        <v>2695</v>
      </c>
      <c r="E48" s="141">
        <v>42002</v>
      </c>
      <c r="F48" s="141">
        <v>42369</v>
      </c>
      <c r="G48" s="156">
        <f>IF(AND(E48&lt;&gt;"",F48&lt;&gt;""),((F48-E48)/30),"")</f>
        <v>12.233333333333333</v>
      </c>
      <c r="H48" s="118" t="s">
        <v>2697</v>
      </c>
      <c r="I48" s="111" t="s">
        <v>741</v>
      </c>
      <c r="J48" s="111" t="s">
        <v>743</v>
      </c>
      <c r="K48" s="119">
        <v>639373430</v>
      </c>
      <c r="L48" s="112" t="s">
        <v>1148</v>
      </c>
      <c r="M48" s="113">
        <v>1</v>
      </c>
      <c r="N48" s="112" t="s">
        <v>27</v>
      </c>
      <c r="O48" s="112" t="s">
        <v>26</v>
      </c>
      <c r="P48" s="77"/>
    </row>
    <row r="49" spans="1:16" s="6" customFormat="1" ht="24.75" customHeight="1" x14ac:dyDescent="0.25">
      <c r="A49" s="139">
        <v>2</v>
      </c>
      <c r="B49" s="118" t="s">
        <v>2665</v>
      </c>
      <c r="C49" s="110" t="s">
        <v>31</v>
      </c>
      <c r="D49" s="117" t="s">
        <v>2690</v>
      </c>
      <c r="E49" s="141">
        <v>42398</v>
      </c>
      <c r="F49" s="141">
        <v>42719</v>
      </c>
      <c r="G49" s="156">
        <f t="shared" ref="G49:G50" si="2">IF(AND(E49&lt;&gt;"",F49&lt;&gt;""),((F49-E49)/30),"")</f>
        <v>10.7</v>
      </c>
      <c r="H49" s="118" t="s">
        <v>2692</v>
      </c>
      <c r="I49" s="111" t="s">
        <v>741</v>
      </c>
      <c r="J49" s="111" t="s">
        <v>743</v>
      </c>
      <c r="K49" s="114">
        <v>1087997654</v>
      </c>
      <c r="L49" s="112" t="s">
        <v>1148</v>
      </c>
      <c r="M49" s="113">
        <v>1</v>
      </c>
      <c r="N49" s="112" t="s">
        <v>27</v>
      </c>
      <c r="O49" s="112" t="s">
        <v>26</v>
      </c>
      <c r="P49" s="77"/>
    </row>
    <row r="50" spans="1:16" s="6" customFormat="1" ht="24.75" customHeight="1" x14ac:dyDescent="0.25">
      <c r="A50" s="139">
        <v>3</v>
      </c>
      <c r="B50" s="118" t="s">
        <v>2665</v>
      </c>
      <c r="C50" s="110" t="s">
        <v>31</v>
      </c>
      <c r="D50" s="117" t="s">
        <v>2696</v>
      </c>
      <c r="E50" s="141">
        <v>42002</v>
      </c>
      <c r="F50" s="141">
        <v>42368</v>
      </c>
      <c r="G50" s="156">
        <f t="shared" si="2"/>
        <v>12.2</v>
      </c>
      <c r="H50" s="118" t="s">
        <v>2694</v>
      </c>
      <c r="I50" s="117" t="s">
        <v>741</v>
      </c>
      <c r="J50" s="117" t="s">
        <v>744</v>
      </c>
      <c r="K50" s="119">
        <v>2848415284</v>
      </c>
      <c r="L50" s="112" t="s">
        <v>1148</v>
      </c>
      <c r="M50" s="113">
        <v>1</v>
      </c>
      <c r="N50" s="112" t="s">
        <v>27</v>
      </c>
      <c r="O50" s="112" t="s">
        <v>26</v>
      </c>
      <c r="P50" s="77"/>
    </row>
    <row r="51" spans="1:16" s="6" customFormat="1" ht="24.75" customHeight="1" outlineLevel="1" x14ac:dyDescent="0.25">
      <c r="A51" s="139">
        <v>4</v>
      </c>
      <c r="B51" s="118" t="s">
        <v>2665</v>
      </c>
      <c r="C51" s="110" t="s">
        <v>31</v>
      </c>
      <c r="D51" s="117" t="s">
        <v>2696</v>
      </c>
      <c r="E51" s="141">
        <v>42002</v>
      </c>
      <c r="F51" s="141">
        <v>42368</v>
      </c>
      <c r="G51" s="156">
        <f t="shared" ref="G51:G107" si="3">IF(AND(E51&lt;&gt;"",F51&lt;&gt;""),((F51-E51)/30),"")</f>
        <v>12.2</v>
      </c>
      <c r="H51" s="118" t="s">
        <v>2694</v>
      </c>
      <c r="I51" s="117" t="s">
        <v>741</v>
      </c>
      <c r="J51" s="117" t="s">
        <v>749</v>
      </c>
      <c r="K51" s="119">
        <v>2848415284</v>
      </c>
      <c r="L51" s="112" t="s">
        <v>1148</v>
      </c>
      <c r="M51" s="113">
        <v>1</v>
      </c>
      <c r="N51" s="112" t="s">
        <v>27</v>
      </c>
      <c r="O51" s="112" t="s">
        <v>26</v>
      </c>
      <c r="P51" s="77"/>
    </row>
    <row r="52" spans="1:16" s="7" customFormat="1" ht="24.75" customHeight="1" outlineLevel="1" x14ac:dyDescent="0.25">
      <c r="A52" s="140">
        <v>5</v>
      </c>
      <c r="B52" s="118" t="s">
        <v>2665</v>
      </c>
      <c r="C52" s="110"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8"/>
    </row>
    <row r="53" spans="1:16" s="7" customFormat="1" ht="24.75" customHeight="1" outlineLevel="1" x14ac:dyDescent="0.25">
      <c r="A53" s="140">
        <v>6</v>
      </c>
      <c r="B53" s="118" t="s">
        <v>2665</v>
      </c>
      <c r="C53" s="110"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8"/>
    </row>
    <row r="54" spans="1:16" s="7" customFormat="1" ht="24.75" customHeight="1" outlineLevel="1" x14ac:dyDescent="0.25">
      <c r="A54" s="140">
        <v>7</v>
      </c>
      <c r="B54" s="118" t="s">
        <v>2665</v>
      </c>
      <c r="C54" s="110"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8"/>
    </row>
    <row r="55" spans="1:16" s="7" customFormat="1" ht="24.75" customHeight="1" outlineLevel="1" x14ac:dyDescent="0.25">
      <c r="A55" s="140">
        <v>8</v>
      </c>
      <c r="B55" s="118" t="s">
        <v>2665</v>
      </c>
      <c r="C55" s="110"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8"/>
    </row>
    <row r="56" spans="1:16" s="7" customFormat="1" ht="24.75" customHeight="1" outlineLevel="1" x14ac:dyDescent="0.25">
      <c r="A56" s="140">
        <v>9</v>
      </c>
      <c r="B56" s="118" t="s">
        <v>2665</v>
      </c>
      <c r="C56" s="110"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8"/>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113">
        <v>1</v>
      </c>
      <c r="N57" s="65" t="s">
        <v>27</v>
      </c>
      <c r="O57" s="65" t="s">
        <v>1148</v>
      </c>
      <c r="P57" s="78"/>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113">
        <v>1</v>
      </c>
      <c r="N58" s="65" t="s">
        <v>27</v>
      </c>
      <c r="O58" s="65" t="s">
        <v>1148</v>
      </c>
      <c r="P58" s="78"/>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113">
        <v>1</v>
      </c>
      <c r="N59" s="65" t="s">
        <v>27</v>
      </c>
      <c r="O59" s="65" t="s">
        <v>1148</v>
      </c>
      <c r="P59" s="78"/>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113">
        <v>1</v>
      </c>
      <c r="N60" s="65" t="s">
        <v>27</v>
      </c>
      <c r="O60" s="65" t="s">
        <v>1148</v>
      </c>
      <c r="P60" s="78"/>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113">
        <v>1</v>
      </c>
      <c r="N61" s="65" t="s">
        <v>27</v>
      </c>
      <c r="O61" s="65" t="s">
        <v>1148</v>
      </c>
      <c r="P61" s="78"/>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113">
        <v>1</v>
      </c>
      <c r="N62" s="65" t="s">
        <v>27</v>
      </c>
      <c r="O62" s="65" t="s">
        <v>1148</v>
      </c>
      <c r="P62" s="78"/>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113">
        <v>1</v>
      </c>
      <c r="N63" s="65" t="s">
        <v>27</v>
      </c>
      <c r="O63" s="65" t="s">
        <v>1148</v>
      </c>
      <c r="P63" s="78"/>
    </row>
    <row r="64" spans="1:16" s="7" customFormat="1" ht="24.75" customHeight="1" outlineLevel="1" x14ac:dyDescent="0.25">
      <c r="A64" s="140">
        <v>17</v>
      </c>
      <c r="B64" s="64"/>
      <c r="C64" s="65"/>
      <c r="D64" s="117"/>
      <c r="E64" s="141"/>
      <c r="F64" s="141"/>
      <c r="G64" s="156" t="str">
        <f t="shared" si="3"/>
        <v/>
      </c>
      <c r="H64" s="118"/>
      <c r="I64" s="117"/>
      <c r="J64" s="117"/>
      <c r="K64" s="119"/>
      <c r="L64" s="65"/>
      <c r="M64" s="113"/>
      <c r="N64" s="120"/>
      <c r="O64" s="120"/>
      <c r="P64" s="78"/>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8"/>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8"/>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8"/>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8"/>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8"/>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8"/>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8"/>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8"/>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8"/>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8"/>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8"/>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8"/>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8"/>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8"/>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8"/>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8"/>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8"/>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8"/>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8"/>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8"/>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8"/>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8"/>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8"/>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8"/>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8"/>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8"/>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8"/>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8"/>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8"/>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8"/>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8"/>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8"/>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8"/>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8"/>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8"/>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8"/>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8"/>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8"/>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8"/>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8"/>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8"/>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8"/>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99">
        <f>+IF(AND(K114&gt;0,O114="Ejecución"),(K114/877802)*Tabla28[[#This Row],[% participación]],IF(AND(K114&gt;0,O114&lt;&gt;"Ejecución"),"-",""))</f>
        <v>1647.6188719096106</v>
      </c>
      <c r="M114" s="120" t="s">
        <v>1148</v>
      </c>
      <c r="N114" s="169">
        <v>1</v>
      </c>
      <c r="O114" s="158" t="s">
        <v>1150</v>
      </c>
      <c r="P114" s="77"/>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99" t="str">
        <f>+IF(AND(K115&gt;0,O115="Ejecución"),(K115/877802)*Tabla28[[#This Row],[% participación]],IF(AND(K115&gt;0,O115&lt;&gt;"Ejecución"),"-",""))</f>
        <v/>
      </c>
      <c r="M115" s="65" t="s">
        <v>1148</v>
      </c>
      <c r="N115" s="169">
        <v>1</v>
      </c>
      <c r="O115" s="158" t="s">
        <v>1150</v>
      </c>
      <c r="P115" s="77"/>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99">
        <f>+IF(AND(K116&gt;0,O116="Ejecución"),(K116/877802)*Tabla28[[#This Row],[% participación]],IF(AND(K116&gt;0,O116&lt;&gt;"Ejecución"),"-",""))</f>
        <v>1889.4364492220341</v>
      </c>
      <c r="M116" s="65" t="s">
        <v>1148</v>
      </c>
      <c r="N116" s="169">
        <v>1</v>
      </c>
      <c r="O116" s="158" t="s">
        <v>1150</v>
      </c>
      <c r="P116" s="77"/>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99">
        <f>+IF(AND(K117&gt;0,O117="Ejecución"),(K117/877802)*Tabla28[[#This Row],[% participación]],IF(AND(K117&gt;0,O117&lt;&gt;"Ejecución"),"-",""))</f>
        <v>2881.3681502206646</v>
      </c>
      <c r="M117" s="65" t="s">
        <v>1148</v>
      </c>
      <c r="N117" s="169">
        <v>1</v>
      </c>
      <c r="O117" s="158" t="s">
        <v>1150</v>
      </c>
      <c r="P117" s="77"/>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99" t="str">
        <f>+IF(AND(K118&gt;0,O118="Ejecución"),(K118/877802)*Tabla28[[#This Row],[% participación]],IF(AND(K118&gt;0,O118&lt;&gt;"Ejecución"),"-",""))</f>
        <v/>
      </c>
      <c r="M118" s="65" t="s">
        <v>1148</v>
      </c>
      <c r="N118" s="169">
        <f t="shared" ref="N118:N160" si="6">+IF(M118="No",1,IF(M118="Si","Ingrese %",""))</f>
        <v>1</v>
      </c>
      <c r="O118" s="158" t="s">
        <v>1150</v>
      </c>
      <c r="P118" s="78"/>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99" t="str">
        <f>+IF(AND(K119&gt;0,O119="Ejecución"),(K119/877802)*Tabla28[[#This Row],[% participación]],IF(AND(K119&gt;0,O119&lt;&gt;"Ejecución"),"-",""))</f>
        <v/>
      </c>
      <c r="M119" s="65" t="s">
        <v>1148</v>
      </c>
      <c r="N119" s="169">
        <f t="shared" si="6"/>
        <v>1</v>
      </c>
      <c r="O119" s="158" t="s">
        <v>1150</v>
      </c>
      <c r="P119" s="78"/>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99" t="str">
        <f>+IF(AND(K120&gt;0,O120="Ejecución"),(K120/877802)*Tabla28[[#This Row],[% participación]],IF(AND(K120&gt;0,O120&lt;&gt;"Ejecución"),"-",""))</f>
        <v/>
      </c>
      <c r="M120" s="65" t="s">
        <v>1148</v>
      </c>
      <c r="N120" s="169">
        <f t="shared" si="6"/>
        <v>1</v>
      </c>
      <c r="O120" s="158" t="s">
        <v>1150</v>
      </c>
      <c r="P120" s="78"/>
    </row>
    <row r="121" spans="1:16" s="7" customFormat="1" ht="24.75" customHeight="1" outlineLevel="1" x14ac:dyDescent="0.25">
      <c r="A121" s="140">
        <v>8</v>
      </c>
      <c r="B121" s="157" t="s">
        <v>2665</v>
      </c>
      <c r="C121" s="159" t="s">
        <v>31</v>
      </c>
      <c r="D121" s="63"/>
      <c r="E121" s="141"/>
      <c r="F121" s="141"/>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1.4999999999999999E-2</v>
      </c>
      <c r="G179" s="161">
        <f>IF(F179&gt;0,SUM(E179+F179),"")</f>
        <v>3.5000000000000003E-2</v>
      </c>
      <c r="H179" s="5"/>
      <c r="I179" s="217" t="s">
        <v>2671</v>
      </c>
      <c r="J179" s="217"/>
      <c r="K179" s="217"/>
      <c r="L179" s="217"/>
      <c r="M179" s="168">
        <v>2.1000000000000001E-2</v>
      </c>
      <c r="O179" s="8"/>
      <c r="Q179" s="19"/>
      <c r="R179" s="155">
        <f>IF(M179&gt;0,SUM(L179+M179),"")</f>
        <v>2.1000000000000001E-2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3.5000000000000003E-2</v>
      </c>
      <c r="D185" s="90" t="s">
        <v>2628</v>
      </c>
      <c r="E185" s="93">
        <f>+(C185*SUM(K20:K35))</f>
        <v>131455956.10000001</v>
      </c>
      <c r="F185" s="91"/>
      <c r="G185" s="92"/>
      <c r="H185" s="87"/>
      <c r="I185" s="89" t="s">
        <v>2627</v>
      </c>
      <c r="J185" s="162">
        <f>+SUM(M179:M183)</f>
        <v>2.1000000000000001E-2</v>
      </c>
      <c r="K185" s="198" t="s">
        <v>2628</v>
      </c>
      <c r="L185" s="198"/>
      <c r="M185" s="93">
        <f>+J185*(SUM(K20:K35))</f>
        <v>78873573.660000011</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2020-12-28T20:10:34Z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