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<sst xmlns="http://schemas.openxmlformats.org/spreadsheetml/2006/main" count="3203" uniqueCount="2705">
  <si>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</si>
  <si>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</si>
  <si>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</si>
  <si>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</si>
  <si>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</si>
  <si>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</si>
  <si>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</si>
  <si>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</si>
  <si>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</si>
  <si>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</si>
  <si>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</si>
  <si>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</si>
  <si>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</si>
  <si>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</si>
  <si>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</si>
  <si>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</si>
  <si>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</si>
  <si>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</si>
  <si>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</si>
  <si>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</si>
  <si>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</si>
  <si>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</si>
  <si>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</si>
  <si>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</si>
  <si>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</si>
  <si>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</si>
  <si>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</si>
  <si>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</si>
  <si>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</si>
  <si>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</si>
  <si>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</si>
  <si>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</si>
  <si>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</si>
  <si>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</si>
  <si>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</si>
  <si>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</si>
  <si>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</si>
  <si>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</si>
  <si>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</si>
  <si>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</si>
  <si>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</si>
  <si>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</si>
  <si>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</si>
  <si>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</si>
  <si>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</si>
  <si>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</si>
  <si>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</si>
  <si>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</si>
  <si>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</si>
  <si>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</si>
  <si>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</si>
  <si>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</si>
  <si>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</si>
  <si>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</si>
  <si>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</si>
  <si>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</si>
  <si>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</si>
  <si>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</si>
  <si>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</si>
  <si>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</si>
  <si>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</si>
  <si>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</si>
  <si>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</si>
  <si>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</si>
  <si>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</si>
  <si>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</si>
  <si>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</si>
  <si>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</si>
  <si>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</si>
  <si>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</si>
  <si>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</si>
  <si>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</si>
  <si>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</si>
  <si>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</si>
  <si>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</si>
  <si>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</si>
  <si>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</si>
  <si>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</si>
  <si>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</si>
  <si>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</si>
  <si>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</si>
  <si>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</si>
  <si>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</si>
  <si>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</si>
  <si>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</si>
  <si>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</si>
  <si>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</si>
  <si>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</si>
  <si>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</si>
  <si>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</si>
  <si>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</si>
  <si>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</si>
  <si>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</si>
  <si>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</si>
  <si>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</si>
  <si>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</si>
  <si>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</si>
  <si>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</si>
  <si>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</si>
  <si>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</si>
  <si>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</si>
  <si>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</si>
  <si>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</si>
  <si>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</si>
  <si>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</si>
  <si>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</si>
  <si>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</si>
  <si>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</si>
  <si>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</si>
  <si>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</si>
  <si>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</si>
  <si>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</si>
  <si>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</si>
  <si>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</si>
  <si>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</si>
  <si>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</si>
  <si>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</si>
  <si>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</si>
  <si>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</si>
  <si>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</si>
  <si>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</si>
  <si>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</si>
  <si>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</si>
  <si>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</si>
  <si>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</si>
  <si>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</si>
  <si>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</si>
  <si>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</si>
  <si>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</si>
  <si>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</si>
  <si>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</si>
  <si>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</si>
  <si>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</si>
  <si>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</si>
  <si>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</si>
  <si>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</si>
  <si>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</si>
  <si>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</si>
  <si>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</si>
  <si>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</si>
  <si>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</si>
  <si>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</si>
  <si>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</si>
  <si>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</si>
  <si>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</si>
  <si>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</si>
  <si>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</si>
  <si>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</si>
  <si>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</si>
  <si>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</si>
  <si>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</si>
  <si>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</si>
  <si>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</si>
  <si>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</si>
  <si>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</si>
  <si>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</si>
  <si>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</si>
  <si>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</si>
  <si>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</si>
  <si>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</si>
  <si>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</si>
  <si>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</si>
  <si>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</si>
  <si>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</si>
  <si>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</si>
  <si>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</si>
  <si>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</si>
  <si>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</si>
  <si>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</si>
  <si>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</si>
  <si>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</si>
  <si>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</si>
  <si>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</si>
  <si>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</si>
  <si>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</si>
  <si>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</si>
  <si>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</si>
  <si>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</si>
  <si>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</si>
  <si>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</si>
  <si>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</si>
  <si>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</si>
  <si>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</si>
  <si>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</si>
  <si>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</si>
  <si>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</si>
  <si>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</si>
  <si>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</si>
  <si>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</si>
  <si>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</si>
  <si>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</si>
  <si>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</si>
  <si>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</si>
  <si>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</si>
  <si>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</si>
  <si>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</si>
  <si>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</si>
  <si>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</si>
  <si>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</si>
  <si>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</si>
  <si>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</si>
  <si>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</si>
  <si>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</si>
  <si>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</si>
  <si>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</si>
  <si>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</si>
  <si>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</si>
  <si>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</si>
  <si>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</si>
  <si>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</si>
  <si>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</si>
  <si>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</si>
  <si>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</si>
  <si>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</si>
  <si>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</si>
  <si>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</si>
  <si>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</si>
  <si>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</si>
  <si>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</si>
  <si>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</si>
  <si>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</si>
  <si>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</si>
  <si>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</si>
  <si>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</si>
  <si>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</si>
  <si>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</si>
  <si>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</si>
  <si>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</si>
  <si>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</si>
  <si>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</si>
  <si>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</si>
  <si>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</si>
  <si>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</si>
  <si>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</si>
  <si>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</si>
  <si>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</si>
  <si>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</si>
  <si>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</si>
  <si>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</si>
  <si>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</si>
  <si>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</si>
  <si>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</si>
  <si>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</si>
  <si>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</si>
  <si>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</si>
  <si>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</si>
  <si>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</si>
  <si>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</si>
  <si>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</si>
  <si>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</si>
  <si>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</si>
  <si>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</si>
  <si>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</si>
  <si>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</si>
  <si>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</si>
  <si>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</si>
  <si>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</si>
  <si>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</si>
  <si>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</si>
  <si>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</si>
  <si>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</si>
  <si>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</si>
  <si>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</si>
  <si>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</si>
  <si>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</si>
  <si>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</si>
  <si>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</si>
  <si>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</si>
  <si>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</si>
  <si>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</si>
  <si>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</si>
  <si>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</si>
  <si>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</si>
  <si>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</si>
  <si>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</si>
  <si>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</si>
  <si>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</si>
  <si>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</si>
  <si>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</si>
  <si>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</si>
  <si>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</si>
  <si>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</si>
  <si>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</si>
  <si>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</si>
  <si>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</si>
  <si>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</si>
  <si>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</si>
  <si>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</si>
  <si>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</si>
  <si>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</si>
  <si>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</si>
  <si>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</si>
  <si>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</si>
  <si>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</si>
  <si>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</si>
  <si>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</si>
  <si>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</si>
  <si>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</si>
  <si>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</si>
  <si>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</si>
  <si>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</si>
  <si>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</si>
  <si>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</si>
  <si>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</si>
  <si>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</si>
  <si>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</si>
  <si>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</si>
  <si>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</si>
  <si>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</si>
  <si>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</si>
  <si>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</si>
  <si>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</si>
  <si>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</si>
  <si>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</si>
  <si>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</si>
  <si>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</si>
  <si>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</si>
  <si>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</si>
  <si>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</si>
  <si>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</si>
  <si>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</si>
  <si>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</si>
  <si>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</si>
  <si>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</si>
  <si>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</si>
  <si>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</si>
  <si>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</si>
  <si>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</si>
  <si>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</si>
  <si>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</si>
  <si>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</si>
  <si>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</si>
  <si>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</si>
  <si>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</si>
  <si>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</si>
  <si>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</si>
  <si>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</si>
  <si>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</si>
  <si>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</si>
  <si>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</si>
  <si>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</si>
  <si>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</si>
  <si>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</si>
  <si>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</si>
  <si>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</si>
  <si>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</si>
  <si>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</si>
  <si>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</si>
  <si>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</si>
  <si>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</si>
  <si>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</si>
  <si>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</si>
  <si>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</si>
  <si>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</si>
  <si>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</si>
  <si>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</si>
  <si>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</si>
  <si>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</si>
  <si>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</si>
  <si>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</si>
  <si>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</si>
  <si>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</si>
  <si>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</si>
  <si>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</si>
  <si>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</si>
  <si>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</si>
  <si>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</si>
  <si>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</si>
  <si>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</si>
  <si>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</si>
  <si>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</si>
  <si>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</si>
  <si>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</si>
  <si>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</si>
  <si>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</si>
  <si>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</si>
  <si>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</si>
  <si>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</si>
  <si>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</si>
  <si>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</si>
  <si>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</si>
  <si>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</si>
  <si>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</si>
  <si>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</si>
  <si>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</si>
  <si>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</si>
  <si>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</si>
  <si>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</si>
  <si>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</si>
  <si>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</si>
  <si>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</si>
  <si>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</si>
  <si>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</si>
  <si>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</si>
  <si>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</si>
  <si>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</si>
  <si>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</si>
  <si>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</si>
  <si>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</si>
  <si>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</si>
  <si>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</si>
  <si>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</si>
  <si>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</si>
  <si>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</si>
  <si>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</si>
  <si>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</si>
  <si>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</si>
  <si>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</si>
  <si>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</si>
  <si>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</si>
  <si>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</si>
  <si>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</si>
  <si>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</si>
  <si>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</si>
  <si>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</si>
  <si>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</si>
  <si>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</si>
  <si>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</si>
  <si>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</si>
  <si>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</si>
  <si>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</si>
  <si>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</si>
  <si>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</si>
  <si>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</si>
  <si>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</si>
  <si>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</si>
  <si>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</si>
  <si>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</si>
  <si>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</si>
  <si>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</si>
  <si>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</si>
  <si>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</si>
  <si>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</si>
  <si>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</si>
  <si>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</si>
  <si>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</si>
  <si>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</si>
  <si>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</si>
  <si>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</si>
  <si>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</si>
  <si>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</si>
  <si>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</si>
  <si>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</si>
  <si>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</si>
  <si>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</si>
  <si>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</si>
  <si>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</si>
  <si>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</si>
  <si>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</si>
  <si>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</si>
  <si>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</si>
  <si>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</si>
  <si>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</si>
  <si>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</si>
  <si>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</si>
  <si>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</si>
  <si>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</si>
  <si>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</si>
  <si>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</si>
  <si>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</si>
  <si>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</si>
  <si>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</si>
  <si>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</si>
  <si>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</si>
  <si>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</si>
  <si>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</si>
  <si>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</si>
  <si>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</si>
  <si>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</si>
  <si>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</si>
  <si>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</si>
  <si>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</si>
  <si>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</si>
  <si>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</si>
  <si>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</si>
  <si>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</si>
  <si>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</si>
  <si>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</si>
  <si>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</si>
  <si>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</si>
  <si>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</si>
  <si>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</si>
  <si>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</si>
  <si>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</si>
  <si>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</si>
  <si>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</si>
  <si>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</si>
  <si>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</si>
  <si>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</si>
  <si>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</si>
  <si>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</si>
  <si>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</si>
  <si>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</si>
  <si>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</si>
  <si>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</si>
  <si>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</si>
  <si>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</si>
  <si>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</si>
  <si>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</si>
  <si>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</si>
  <si>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</si>
  <si>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</si>
  <si>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</si>
  <si>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</si>
  <si>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</si>
  <si>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</si>
  <si>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</si>
  <si>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</si>
  <si>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</si>
  <si>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</si>
  <si>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</si>
  <si>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</si>
  <si>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</si>
  <si>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</si>
  <si>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</si>
  <si>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</si>
  <si>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</si>
  <si>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</si>
  <si>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</si>
  <si>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</si>
  <si>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</si>
  <si>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</si>
  <si>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</si>
  <si>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</si>
  <si>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</si>
  <si>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</si>
  <si>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</si>
  <si>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</si>
  <si>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</si>
  <si>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</si>
  <si>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</si>
  <si>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</si>
  <si>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</si>
  <si>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</si>
  <si>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</si>
  <si>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</si>
  <si>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</si>
  <si>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</si>
  <si>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</si>
  <si>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</si>
  <si>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</si>
  <si>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</si>
  <si>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</si>
  <si>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</si>
  <si>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</si>
  <si>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</si>
  <si>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</si>
  <si>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</si>
  <si>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</si>
  <si>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</si>
  <si>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</si>
  <si>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</si>
  <si>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</si>
  <si>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</si>
  <si>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</si>
  <si>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</si>
  <si>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</si>
  <si>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</si>
  <si>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</si>
  <si>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</si>
  <si>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</si>
  <si>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</si>
  <si>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</si>
  <si>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</si>
  <si>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</si>
  <si>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</si>
  <si>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</si>
  <si>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</si>
  <si>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</si>
  <si>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</si>
  <si>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</si>
  <si>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</si>
  <si>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</si>
  <si>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</si>
  <si>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</si>
  <si>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</si>
  <si>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</si>
  <si>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</si>
  <si>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</si>
  <si>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</si>
  <si>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</si>
  <si>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</si>
  <si>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</si>
  <si>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</si>
  <si>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</si>
  <si>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</si>
  <si>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</si>
  <si>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</si>
  <si>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</si>
  <si>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</si>
  <si>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</si>
  <si>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</si>
  <si>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</si>
  <si>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</si>
  <si>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</si>
  <si>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</si>
  <si>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</si>
  <si>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</si>
  <si>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</si>
  <si>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</si>
  <si>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</si>
  <si>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</si>
  <si>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</si>
  <si>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</si>
  <si>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</si>
  <si>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</si>
  <si>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</si>
  <si>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</si>
  <si>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</si>
  <si>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</si>
  <si>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</si>
  <si>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</si>
  <si>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</si>
  <si>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</si>
  <si>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</si>
  <si>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</si>
  <si>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</si>
  <si>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</si>
  <si>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</si>
  <si>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</si>
  <si>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</si>
  <si>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</si>
  <si>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</si>
  <si>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</si>
  <si>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</si>
  <si>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</si>
  <si>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</si>
  <si>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</si>
  <si>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</si>
  <si>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</si>
  <si>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</si>
  <si>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</si>
  <si>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</si>
  <si>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</si>
  <si>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</si>
  <si>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</si>
  <si>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</si>
  <si>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</si>
  <si>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</si>
  <si>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</si>
  <si>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</si>
  <si>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</si>
  <si>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</si>
  <si>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</si>
  <si>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</si>
  <si>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</si>
  <si>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</si>
  <si>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</si>
  <si>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</si>
  <si>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</si>
  <si>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</si>
  <si>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</si>
  <si>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</si>
  <si>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</si>
  <si>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</si>
  <si>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</si>
  <si>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</si>
  <si>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</si>
  <si>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</si>
  <si>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</si>
  <si>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</si>
  <si>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</si>
  <si>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</si>
  <si>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</si>
  <si>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</si>
  <si>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</si>
  <si>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</si>
  <si>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</si>
  <si>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</si>
  <si>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</si>
  <si>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</si>
  <si>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</si>
  <si>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</si>
  <si>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</si>
  <si>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</si>
  <si>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</si>
  <si>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</si>
  <si>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</si>
  <si>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</si>
  <si>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</si>
  <si>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</si>
  <si>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</si>
  <si>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</si>
  <si>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</si>
  <si>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</si>
  <si>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</si>
  <si>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</si>
  <si>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</si>
  <si>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</si>
  <si>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</si>
  <si>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</si>
  <si>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</si>
  <si>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</si>
  <si>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</si>
  <si>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</si>
  <si>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</si>
  <si>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</si>
  <si>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</si>
  <si>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</si>
  <si>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</si>
  <si>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</si>
  <si>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</si>
  <si>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</si>
  <si>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</si>
  <si>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</si>
  <si>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</si>
  <si>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</si>
  <si>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</si>
  <si>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</si>
  <si>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</si>
  <si>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</si>
  <si>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</si>
  <si>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</si>
  <si>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</si>
  <si>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</si>
  <si>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</si>
  <si>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</si>
  <si>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</si>
  <si>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</si>
  <si>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</si>
  <si>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</si>
  <si>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</si>
  <si>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</si>
  <si>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</si>
  <si>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</si>
  <si>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</si>
  <si>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</si>
  <si>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</si>
  <si>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</si>
  <si>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</si>
  <si>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</si>
  <si>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</si>
  <si>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</si>
  <si>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</si>
  <si>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</si>
  <si>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</si>
  <si>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</si>
  <si>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</si>
  <si>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</si>
  <si>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</si>
  <si>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</si>
  <si>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</si>
  <si>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</si>
  <si>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</si>
  <si>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</si>
  <si>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</si>
  <si>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</si>
  <si>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</si>
  <si>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</si>
  <si>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</si>
  <si>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</si>
  <si>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</si>
  <si>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</si>
  <si>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</si>
  <si>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</si>
  <si>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</si>
  <si>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</si>
  <si>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</si>
  <si>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</si>
  <si>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</si>
  <si>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</si>
  <si>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</si>
  <si>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</si>
  <si>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</si>
  <si>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</si>
  <si>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</si>
  <si>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</si>
  <si>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</si>
  <si>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</si>
  <si>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</si>
  <si>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</si>
  <si>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</si>
  <si>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</si>
  <si>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</si>
  <si>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</si>
  <si>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</si>
  <si>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</si>
  <si>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</si>
  <si>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</si>
  <si>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</si>
  <si>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</si>
  <si>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</si>
  <si>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</si>
  <si>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</si>
  <si>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</si>
  <si>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</si>
  <si>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</si>
  <si>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</si>
  <si>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</si>
  <si>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</si>
  <si>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</si>
  <si>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</si>
  <si>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</si>
  <si>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</si>
  <si>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</si>
  <si>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</si>
  <si>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</si>
  <si>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</si>
  <si>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</si>
  <si>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</si>
  <si>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</si>
  <si>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</si>
  <si>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</si>
  <si>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</si>
  <si>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</si>
  <si>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</si>
  <si>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</si>
  <si>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</si>
  <si>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</si>
  <si>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</si>
  <si>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</si>
  <si>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</si>
  <si>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</si>
  <si>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</si>
  <si>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</si>
  <si>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</si>
  <si>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</si>
  <si>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</si>
  <si>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</si>
  <si>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</si>
  <si>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</si>
  <si>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</si>
  <si>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</si>
  <si>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</si>
  <si>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</si>
  <si>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</si>
  <si>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</si>
  <si>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</si>
  <si>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</si>
  <si>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</si>
  <si>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</si>
  <si>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</si>
  <si>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</si>
  <si>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</si>
  <si>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</si>
  <si>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</si>
  <si>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</si>
  <si>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</si>
  <si>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</si>
  <si>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</si>
  <si>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</si>
  <si>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</si>
  <si>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</si>
  <si>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</si>
  <si>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</si>
  <si>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</si>
  <si>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</si>
  <si>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</si>
  <si>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</si>
  <si>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</si>
  <si>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</si>
  <si>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</si>
  <si>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</si>
  <si>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</si>
  <si>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</si>
  <si>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</si>
  <si>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</si>
  <si>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</si>
  <si>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</si>
  <si>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</si>
  <si>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</si>
  <si>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</si>
  <si>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</si>
  <si>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</si>
  <si>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</si>
  <si>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</si>
  <si>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</si>
  <si>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</si>
  <si>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</si>
  <si>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</si>
  <si>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</si>
  <si>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</si>
  <si>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</si>
  <si>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</si>
  <si>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</si>
  <si>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</si>
  <si>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</si>
  <si>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</si>
  <si>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</si>
  <si>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</si>
  <si>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</si>
  <si>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</si>
  <si>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</si>
  <si>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</si>
  <si>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</si>
  <si>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</si>
  <si>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</si>
  <si>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</si>
  <si>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</si>
  <si>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</si>
  <si>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</si>
  <si>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</si>
  <si>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</si>
  <si>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</si>
  <si>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</si>
  <si>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</si>
  <si>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</si>
  <si>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</si>
  <si>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</si>
  <si>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</si>
  <si>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</si>
  <si>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</si>
  <si>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</si>
  <si>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</si>
  <si>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</si>
  <si>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</si>
  <si>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</si>
  <si>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</si>
  <si>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</si>
  <si>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</si>
  <si>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</si>
  <si>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</si>
  <si>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</si>
  <si>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</si>
  <si>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</si>
  <si>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</si>
  <si>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</si>
  <si>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</si>
  <si>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</si>
  <si>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</si>
  <si>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</si>
  <si>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</si>
  <si>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</si>
  <si>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</si>
  <si>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</si>
  <si>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</si>
  <si>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</si>
  <si>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</si>
  <si>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</si>
  <si>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</si>
  <si>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</si>
  <si>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</si>
  <si>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</si>
  <si>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</si>
  <si>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</si>
  <si>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</si>
  <si>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</si>
  <si>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</si>
  <si>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</si>
  <si>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</si>
  <si>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</si>
  <si>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</si>
  <si>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</si>
  <si>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</si>
  <si>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</si>
  <si>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</si>
  <si>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</si>
  <si>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</si>
  <si>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</si>
  <si>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</si>
  <si>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</si>
  <si>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</si>
  <si>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</si>
  <si>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</si>
  <si>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</si>
  <si>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</si>
  <si>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</si>
  <si>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</si>
  <si>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</si>
  <si>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</si>
  <si>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</si>
  <si>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</si>
  <si>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</si>
  <si>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</si>
  <si>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</si>
  <si>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</si>
  <si>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</si>
  <si>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</si>
  <si>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</si>
  <si>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</si>
  <si>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</si>
  <si>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</si>
  <si>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</si>
  <si>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</si>
  <si>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</si>
  <si>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</si>
  <si>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</si>
  <si>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</si>
  <si>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</si>
  <si>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</si>
  <si>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</si>
  <si>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</si>
  <si>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</si>
  <si>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</si>
  <si>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</si>
  <si>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</si>
  <si>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</si>
  <si>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</si>
  <si>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</si>
  <si>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</si>
  <si>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</si>
  <si>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</si>
  <si>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</si>
  <si>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</si>
  <si>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</si>
  <si>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</si>
  <si>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</si>
  <si>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</si>
  <si>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</si>
  <si>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</si>
  <si>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</si>
  <si>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</si>
  <si>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</si>
  <si>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</si>
  <si>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</si>
  <si>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</si>
  <si>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</si>
  <si>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</si>
  <si>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</si>
  <si>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</si>
  <si>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</si>
  <si>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</si>
  <si>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</si>
  <si>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</si>
  <si>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</si>
  <si>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</si>
  <si>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</si>
  <si>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</si>
  <si>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</si>
  <si>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</si>
  <si>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</si>
  <si>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</si>
  <si>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</si>
  <si>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</si>
  <si>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</si>
  <si>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</si>
  <si>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</si>
  <si>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</si>
  <si>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</si>
  <si>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</si>
  <si>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</si>
  <si>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</si>
  <si>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</si>
  <si>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</si>
  <si>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</si>
  <si>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</si>
  <si>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</si>
  <si>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</si>
  <si>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</si>
  <si>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</si>
  <si>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</si>
  <si>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</si>
  <si>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</si>
  <si>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</si>
  <si>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</si>
  <si>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</si>
  <si>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</si>
  <si>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</si>
  <si>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</si>
  <si>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</si>
  <si>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</si>
  <si>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</si>
  <si>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</si>
  <si>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</si>
  <si>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</si>
  <si>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</si>
  <si>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</si>
  <si>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</si>
  <si>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</si>
  <si>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</si>
  <si>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</si>
  <si>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</si>
  <si>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</si>
  <si>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</si>
  <si>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</si>
  <si>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</si>
  <si>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</si>
  <si>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</si>
  <si>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</si>
  <si>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</si>
  <si>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</si>
  <si>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</si>
  <si>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</si>
  <si>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</si>
  <si>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</si>
  <si>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</si>
  <si>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</si>
  <si>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</si>
  <si>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</si>
  <si>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</si>
  <si>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</si>
  <si>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</si>
  <si>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</si>
  <si>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</si>
  <si>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</si>
  <si>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</si>
  <si>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</si>
  <si>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</si>
  <si>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</si>
  <si>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</si>
  <si>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</si>
  <si>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</si>
  <si>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</si>
  <si>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</si>
  <si>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</si>
  <si>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</si>
  <si>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</si>
  <si>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</si>
  <si>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</si>
  <si>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</si>
  <si>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</si>
  <si>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</si>
  <si>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</si>
  <si>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</si>
  <si>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</si>
  <si>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</si>
  <si>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</si>
  <si>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</si>
  <si>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</si>
  <si>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</si>
  <si>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</si>
  <si>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</si>
  <si>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</si>
  <si>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</si>
  <si>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</si>
  <si>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</si>
  <si>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</si>
  <si>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</si>
  <si>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</si>
  <si>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</si>
  <si>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</si>
  <si>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</si>
  <si>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</si>
  <si>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</si>
  <si>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</si>
  <si>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</si>
  <si>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</si>
  <si>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</si>
  <si>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</si>
  <si>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</si>
  <si>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</si>
  <si>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</si>
  <si>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</si>
  <si>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</si>
  <si>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</si>
  <si>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</si>
  <si>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</si>
  <si>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</si>
  <si>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</si>
  <si>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</si>
  <si>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</si>
  <si>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</si>
  <si>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</si>
  <si>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</si>
  <si>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</si>
  <si>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</si>
  <si>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</si>
  <si>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</si>
  <si>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</si>
  <si>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</si>
  <si>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</si>
  <si>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</si>
  <si>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</si>
  <si>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</si>
  <si>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</si>
  <si>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</si>
  <si>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</si>
  <si>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</si>
  <si>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</si>
  <si>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</si>
  <si>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</si>
  <si>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</si>
  <si>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</si>
  <si>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</si>
  <si>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</si>
  <si>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</si>
  <si>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</si>
  <si>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</si>
  <si>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</si>
  <si>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</si>
  <si>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</si>
  <si>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</si>
  <si>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</si>
  <si>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</si>
  <si>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</si>
  <si>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</si>
  <si>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</si>
  <si>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</si>
  <si>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</si>
  <si>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</si>
  <si>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</si>
  <si>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</si>
  <si>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</si>
  <si>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</si>
  <si>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</si>
  <si>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</si>
  <si>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</si>
  <si>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</si>
  <si>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</si>
  <si>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</si>
  <si>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</si>
  <si>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</si>
  <si>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</si>
  <si>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</si>
  <si>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</si>
  <si>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</si>
  <si>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</si>
  <si>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</si>
  <si>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</si>
  <si>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</si>
  <si>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</si>
  <si>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</si>
  <si>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</si>
  <si>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</si>
  <si>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</si>
  <si>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</si>
  <si>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</si>
  <si>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</si>
  <si>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</si>
  <si>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</si>
  <si>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</si>
  <si>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</si>
  <si>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</si>
  <si>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</si>
  <si>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</si>
  <si>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</si>
  <si>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</si>
  <si>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</si>
  <si>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</si>
  <si>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</si>
  <si>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</si>
  <si>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</si>
  <si>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</si>
  <si>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</si>
  <si>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</si>
  <si>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</si>
  <si>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</si>
  <si>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</si>
  <si>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</si>
  <si>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</si>
  <si>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</si>
  <si>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</si>
  <si>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</si>
  <si>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</si>
  <si>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</si>
  <si>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</si>
  <si>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</si>
  <si>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</si>
  <si>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</si>
  <si>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</si>
  <si>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</si>
  <si>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</si>
  <si>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</si>
  <si>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</si>
  <si>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</si>
  <si>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</si>
  <si>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</si>
  <si>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</si>
  <si>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</si>
  <si>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</si>
  <si>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</si>
  <si>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</si>
  <si>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</si>
  <si>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</si>
  <si>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</si>
  <si>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</si>
  <si>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</si>
  <si>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</si>
  <si>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</si>
  <si>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</si>
  <si>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</si>
  <si>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</si>
  <si>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</si>
  <si>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</si>
  <si>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</si>
  <si>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</si>
  <si>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</si>
  <si>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</si>
  <si>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</si>
  <si>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</si>
  <si>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</si>
  <si>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</si>
  <si>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</si>
  <si>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</si>
  <si>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</si>
  <si>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</si>
  <si>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</si>
  <si>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</si>
  <si>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</si>
  <si>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</si>
  <si>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</si>
  <si>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</si>
  <si>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</si>
  <si>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</si>
  <si>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</si>
  <si>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</si>
  <si>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</si>
  <si>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</si>
  <si>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</si>
  <si>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</si>
  <si>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</si>
  <si>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</si>
  <si>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</si>
  <si>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</si>
  <si>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</si>
  <si>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</si>
  <si>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</si>
  <si>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</si>
  <si>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</si>
  <si>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</si>
  <si>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</si>
  <si>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</si>
  <si>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</si>
  <si>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</si>
  <si>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</si>
  <si>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</si>
  <si>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</si>
  <si>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</si>
  <si>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</si>
  <si>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</si>
  <si>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</si>
  <si>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</si>
  <si>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</si>
  <si>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</si>
  <si>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</si>
  <si>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</si>
  <si>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</si>
  <si>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</si>
  <si>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</si>
  <si>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</si>
  <si>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</si>
  <si>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</si>
  <si>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</si>
  <si>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</si>
  <si>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</si>
  <si>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</si>
  <si>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</si>
  <si>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</si>
  <si>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</si>
  <si>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</si>
  <si>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</si>
  <si>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</si>
  <si>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</si>
  <si>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</si>
  <si>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</si>
  <si>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</si>
  <si>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</si>
  <si>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</si>
  <si>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</si>
  <si>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</si>
  <si>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</si>
  <si>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</si>
  <si>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</si>
  <si>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</si>
  <si>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</si>
  <si>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</si>
  <si>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</si>
  <si>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</si>
  <si>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</si>
  <si>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</si>
  <si>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</si>
  <si>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</si>
  <si>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</si>
  <si>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</si>
  <si>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</si>
  <si>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</si>
  <si>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</si>
  <si>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</si>
  <si>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</si>
  <si>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</si>
  <si>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</si>
  <si>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</si>
  <si>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</si>
  <si>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</si>
  <si>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</si>
  <si>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</si>
  <si>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</si>
  <si>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</si>
  <si>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</si>
  <si>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</si>
  <si>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</si>
  <si>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</si>
  <si>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</si>
  <si>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</si>
  <si>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</si>
  <si>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</si>
  <si>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</si>
  <si>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</si>
  <si>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</si>
  <si>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</si>
  <si>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</si>
  <si>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</si>
  <si>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</si>
  <si>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</si>
  <si>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</si>
  <si>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</si>
  <si>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</si>
  <si>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</si>
  <si>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</si>
  <si>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</si>
  <si>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</si>
  <si>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</si>
  <si>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</si>
  <si>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</si>
  <si>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</si>
  <si>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</si>
  <si>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</si>
  <si>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</si>
  <si>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</si>
  <si>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</si>
  <si>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</si>
  <si>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</si>
  <si>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</si>
  <si>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</si>
  <si>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</si>
  <si>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</si>
  <si>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</si>
  <si>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</si>
  <si>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</si>
  <si>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</si>
  <si>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</si>
  <si>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</si>
  <si>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</si>
  <si>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</si>
  <si>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</si>
  <si>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</si>
  <si>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</si>
  <si>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</si>
  <si>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</si>
  <si>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</si>
  <si>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</si>
  <si>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</si>
  <si>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</si>
  <si>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</si>
  <si>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</si>
  <si>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</si>
  <si>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</si>
  <si>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</si>
  <si>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</si>
  <si>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</si>
  <si>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</si>
  <si>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</si>
  <si>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</si>
  <si>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</si>
  <si>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</si>
  <si>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</si>
  <si>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</si>
  <si>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</si>
  <si>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</si>
  <si>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</si>
  <si>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</si>
  <si>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</si>
  <si>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</si>
  <si>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</si>
  <si>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</si>
  <si>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</si>
  <si>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</si>
  <si>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</si>
  <si>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</si>
  <si>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</si>
  <si>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</si>
  <si>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</si>
  <si>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</si>
  <si>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</si>
  <si>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</si>
  <si>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</si>
  <si>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</si>
  <si>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</si>
  <si>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</si>
  <si>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</si>
  <si>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</si>
  <si>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</si>
  <si>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</si>
  <si>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</si>
  <si>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</si>
  <si>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</si>
  <si>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</si>
  <si>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</si>
  <si>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</si>
  <si>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</si>
  <si>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</si>
  <si>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</si>
  <si>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</si>
  <si>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</si>
  <si>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</si>
  <si>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</si>
  <si>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</si>
  <si>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</si>
  <si>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</si>
  <si>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</si>
  <si>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</si>
  <si>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</si>
  <si>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</si>
  <si>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</si>
  <si>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</si>
  <si>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</si>
  <si>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</si>
  <si>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</si>
  <si>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</si>
  <si>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</si>
  <si>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</si>
  <si>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</si>
  <si>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</si>
  <si>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</si>
  <si>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</si>
  <si>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</si>
  <si>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</si>
  <si>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</si>
  <si>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</si>
  <si>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</si>
  <si>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</si>
  <si>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</si>
  <si>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</si>
  <si>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</si>
  <si>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</si>
  <si>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</si>
  <si>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</si>
  <si>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</si>
  <si>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</si>
  <si>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</si>
  <si>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</si>
  <si>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</si>
  <si>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</si>
  <si>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</si>
  <si>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</si>
  <si>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</si>
  <si>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</si>
  <si>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</si>
  <si>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</si>
  <si>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</si>
  <si>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</si>
  <si>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</si>
  <si>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</si>
  <si>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</si>
  <si>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</si>
  <si>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</si>
  <si>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</si>
  <si>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</si>
  <si>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</si>
  <si>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</si>
  <si>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</si>
  <si>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</si>
  <si>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</si>
  <si>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</si>
  <si>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</si>
  <si>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</si>
  <si>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</si>
  <si>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</si>
  <si>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</si>
  <si>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</si>
  <si>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</si>
  <si>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</si>
  <si>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</si>
  <si>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</si>
  <si>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</si>
  <si>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</si>
  <si>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</si>
  <si>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</si>
  <si>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</si>
  <si>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</si>
  <si>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</si>
  <si>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</si>
  <si>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</si>
  <si>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</si>
  <si>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</si>
  <si>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</si>
  <si>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</si>
  <si>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</si>
  <si>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</si>
  <si>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</si>
  <si>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</si>
  <si>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</si>
  <si>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</si>
  <si>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</si>
  <si>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</si>
  <si>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</si>
  <si>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</si>
  <si>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</si>
  <si>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</si>
  <si>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</si>
  <si>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</si>
  <si>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</si>
  <si>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</si>
  <si>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</si>
  <si>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</si>
  <si>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</si>
  <si>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</si>
  <si>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</si>
  <si>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</si>
  <si>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</si>
  <si>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</si>
  <si>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</si>
  <si>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</si>
  <si>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</si>
  <si>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</si>
  <si>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</si>
  <si>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</si>
  <si>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</si>
  <si>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</si>
  <si>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</si>
  <si>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</si>
  <si>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</si>
  <si>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</si>
  <si>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</si>
  <si>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</si>
  <si>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</si>
  <si>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</si>
  <si>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</si>
  <si>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</si>
  <si>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</si>
  <si>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</si>
  <si>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</si>
  <si>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</si>
  <si>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</si>
  <si>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</si>
  <si>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</si>
  <si>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</si>
  <si>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</si>
  <si>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</si>
  <si>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</si>
  <si>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</si>
  <si>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</si>
  <si>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</si>
  <si>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</si>
  <si>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</si>
  <si>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</si>
  <si>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</si>
  <si>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</si>
  <si>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</si>
  <si>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</si>
  <si>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</si>
  <si>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</si>
  <si>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</si>
  <si>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</si>
  <si>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</si>
  <si>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</si>
  <si>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</si>
  <si>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</si>
  <si>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</si>
  <si>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</si>
  <si>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</si>
  <si>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</si>
  <si>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</si>
  <si>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</si>
  <si>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</si>
  <si>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</si>
  <si>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</si>
  <si>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</si>
  <si>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</si>
  <si>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</si>
  <si>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</si>
  <si>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</si>
  <si>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</si>
  <si>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</si>
  <si>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</si>
  <si>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</si>
  <si>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</si>
  <si>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</si>
  <si>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</si>
  <si>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</si>
  <si>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</si>
  <si>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</si>
  <si>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</si>
  <si>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</si>
  <si>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</si>
  <si>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</si>
  <si>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</si>
  <si>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</si>
  <si>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</si>
  <si>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</si>
  <si>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</si>
  <si>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</si>
  <si>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</si>
  <si>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</si>
  <si>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</si>
  <si>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</si>
  <si>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</si>
  <si>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</si>
  <si>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</si>
  <si>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</si>
  <si>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</si>
  <si>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</si>
  <si>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</si>
  <si>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</si>
  <si>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</si>
  <si>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</si>
  <si>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</si>
  <si>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</si>
  <si>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</si>
  <si>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</si>
  <si>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</si>
  <si>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</si>
  <si>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</si>
  <si>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</si>
  <si>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</si>
  <si>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</si>
  <si>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</si>
  <si>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</si>
  <si>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</si>
  <si>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</si>
  <si>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</si>
  <si>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</si>
  <si>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</si>
  <si>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</si>
  <si>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</si>
  <si>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</si>
  <si>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</si>
  <si>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</si>
  <si>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</si>
  <si>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</si>
  <si>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</si>
  <si>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</si>
  <si>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</si>
  <si>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</si>
  <si>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</si>
  <si>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</si>
  <si>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</si>
  <si>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</si>
  <si>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</si>
  <si>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</si>
  <si>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</si>
  <si>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</si>
  <si>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</si>
  <si>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</si>
  <si>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</si>
  <si>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</si>
  <si>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</si>
  <si>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</si>
  <si>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</si>
  <si>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</si>
  <si>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</si>
  <si>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</si>
  <si>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</si>
  <si>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</si>
  <si>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</si>
  <si>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</si>
  <si>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</si>
  <si>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</si>
  <si>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</si>
  <si>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</si>
  <si>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</si>
  <si>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</si>
  <si>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</si>
  <si>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</si>
  <si>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</si>
  <si>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</si>
  <si>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</si>
  <si>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</si>
  <si>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</si>
  <si>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</si>
  <si>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</si>
  <si>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</si>
  <si>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</si>
  <si>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</si>
  <si>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</si>
  <si>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</si>
  <si>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</si>
  <si>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</si>
  <si>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</si>
  <si>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</si>
  <si>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</si>
  <si>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</si>
  <si>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</si>
  <si>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</si>
  <si>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</si>
  <si>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</si>
  <si>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</si>
  <si>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</si>
  <si>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</si>
  <si>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</si>
  <si>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</si>
  <si>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</si>
  <si>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</si>
  <si>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</si>
  <si>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</si>
  <si>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</si>
  <si>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</si>
  <si>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</si>
  <si>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</si>
  <si>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</si>
  <si>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</si>
  <si>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</si>
  <si>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</si>
  <si>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</si>
  <si>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</si>
  <si>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</si>
  <si>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</si>
  <si>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</si>
  <si>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</si>
  <si>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</si>
  <si>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</si>
  <si>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</si>
  <si>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</si>
  <si>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</si>
  <si>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</si>
  <si>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</si>
  <si>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</si>
  <si>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</si>
  <si>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</si>
  <si>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</si>
  <si>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</si>
  <si>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</si>
  <si>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</si>
  <si>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</si>
  <si>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</si>
  <si>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</si>
  <si>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</si>
  <si>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</si>
  <si>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</si>
  <si>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</si>
  <si>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</si>
  <si>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</si>
  <si>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</si>
  <si>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</si>
  <si>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</si>
  <si>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</si>
  <si>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</si>
  <si>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</si>
  <si>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</si>
  <si>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</si>
  <si>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</si>
  <si>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</si>
  <si>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</si>
  <si>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</si>
  <si>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</si>
  <si>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</si>
  <si>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</si>
  <si>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</si>
  <si>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</si>
  <si>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</si>
  <si>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</si>
  <si>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</si>
  <si>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</si>
  <si>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</si>
  <si>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</si>
  <si>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</si>
  <si>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</si>
  <si>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</si>
  <si>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</si>
  <si>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</si>
  <si>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</si>
  <si>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</si>
  <si>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</si>
  <si>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</si>
  <si>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</si>
  <si>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</si>
  <si>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</si>
  <si>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</si>
  <si>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</si>
  <si>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</si>
  <si>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</si>
  <si>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</si>
  <si>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</si>
  <si>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</si>
  <si>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</si>
  <si>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</si>
  <si>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</si>
  <si>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</si>
  <si>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</si>
  <si>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</si>
  <si>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</si>
  <si>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</si>
  <si>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</si>
  <si>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</si>
  <si>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</si>
  <si>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</si>
  <si>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</si>
  <si>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</si>
  <si>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</si>
  <si>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</si>
  <si>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</si>
  <si>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</si>
  <si>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</si>
  <si>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</si>
  <si>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</si>
  <si>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</si>
  <si>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</si>
  <si>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</si>
  <si>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</si>
  <si>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</si>
  <si>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</si>
  <si>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</si>
  <si>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</si>
  <si>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</si>
  <si>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</si>
  <si>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</si>
  <si>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</si>
  <si>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</si>
  <si>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</si>
  <si>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</si>
  <si>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</si>
  <si>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</si>
  <si>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</si>
  <si>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</si>
  <si>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</si>
  <si>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</si>
  <si>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</si>
  <si>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</si>
  <si>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</si>
  <si>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</si>
  <si>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</si>
  <si>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</si>
  <si>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</si>
  <si>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</si>
  <si>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</si>
  <si>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</si>
  <si>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</si>
  <si>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</si>
  <si>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</si>
  <si>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</si>
  <si>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</si>
  <si>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</si>
  <si>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</si>
  <si>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</si>
  <si>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</si>
  <si>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</si>
  <si>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</si>
  <si>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</si>
  <si>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</si>
  <si>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</si>
  <si>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</si>
  <si>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</si>
  <si>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</si>
  <si>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</si>
  <si>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</si>
  <si>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</si>
  <si>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</si>
  <si>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</si>
  <si>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</si>
  <si>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</si>
  <si>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</si>
  <si>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</si>
  <si>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</si>
  <si>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</si>
  <si>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</si>
  <si>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</si>
  <si>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</si>
  <si>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</si>
  <si>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</si>
  <si>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</si>
  <si>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</si>
  <si>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</si>
  <si>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</si>
  <si>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</si>
  <si>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</si>
  <si>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</si>
  <si>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</si>
  <si>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</si>
  <si>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</si>
  <si>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</si>
  <si>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</si>
  <si>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</si>
  <si>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</si>
  <si>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</si>
  <si>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</si>
  <si>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</si>
  <si>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</si>
  <si>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</si>
  <si>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</si>
  <si>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</si>
  <si>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</si>
  <si>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</si>
  <si>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</si>
  <si>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</si>
  <si>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</si>
  <si>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</si>
  <si>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</si>
  <si>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</si>
  <si>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</si>
  <si>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</si>
  <si>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</si>
  <si>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</si>
  <si>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</si>
  <si>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</si>
  <si>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</si>
  <si>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</si>
  <si>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</si>
  <si>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</si>
  <si>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</si>
  <si>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</si>
  <si>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</si>
  <si>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</si>
  <si>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</si>
  <si>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</si>
  <si>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</si>
  <si>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</si>
  <si>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</si>
  <si>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</si>
  <si>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</si>
  <si>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</si>
  <si>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</si>
  <si>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</si>
  <si>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</si>
  <si>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</si>
  <si>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</si>
  <si>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</si>
  <si>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</si>
  <si>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</si>
  <si>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</si>
  <si>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</si>
  <si>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</si>
  <si>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</si>
  <si>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</si>
  <si>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</si>
  <si>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</si>
  <si>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</si>
  <si>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</si>
  <si>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</si>
  <si>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</si>
  <si>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</si>
  <si>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</si>
  <si>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</si>
  <si>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</si>
  <si>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</si>
  <si>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</si>
  <si>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</si>
  <si>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</si>
  <si>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</si>
  <si>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</si>
  <si>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</si>
  <si>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</si>
  <si>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</si>
  <si>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</si>
  <si>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</si>
  <si>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</si>
  <si>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</si>
  <si>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</si>
  <si>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</si>
  <si>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</si>
  <si>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</si>
  <si>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</si>
  <si>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</si>
  <si>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</si>
  <si>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</si>
  <si>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</si>
  <si>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</si>
  <si>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</si>
  <si>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</si>
  <si>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</si>
  <si>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</si>
  <si>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</si>
  <si>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</si>
  <si>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</si>
  <si>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</si>
  <si>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</si>
  <si>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</si>
  <si>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</si>
  <si>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</si>
  <si>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</si>
  <si>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</si>
  <si>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</si>
  <si>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</si>
  <si>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</si>
  <si>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</si>
  <si>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</si>
  <si>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</si>
  <si>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</si>
  <si>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</si>
  <si>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</si>
  <si>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</si>
  <si>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</si>
  <si>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</si>
  <si>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</si>
  <si>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</si>
  <si>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</si>
  <si>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</si>
  <si>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</si>
  <si>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</si>
  <si>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</si>
  <si>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</si>
  <si>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</si>
  <si>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</si>
  <si>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</si>
  <si>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</si>
  <si>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</si>
  <si>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</si>
  <si>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</si>
  <si>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</si>
  <si>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</si>
  <si>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</si>
  <si>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</si>
  <si>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</si>
  <si>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</si>
  <si>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</si>
  <si>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</si>
  <si>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</si>
  <si>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</si>
  <si>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</si>
  <si>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</si>
  <si>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</si>
  <si>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</si>
  <si>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</si>
  <si>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</si>
  <si>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</si>
  <si>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</si>
  <si>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</si>
  <si>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</si>
  <si>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</si>
  <si>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</si>
  <si>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</si>
  <si>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</si>
  <si>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</si>
  <si>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</si>
  <si>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</si>
  <si>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</si>
  <si>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</si>
  <si>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</si>
  <si>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</si>
  <si>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</si>
  <si>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</si>
  <si>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</si>
  <si>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</si>
  <si>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</si>
  <si>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</si>
  <si>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</si>
  <si>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</si>
  <si>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</si>
  <si>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</si>
  <si>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</si>
  <si>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</si>
  <si>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</si>
  <si>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</si>
  <si>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</si>
  <si>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</si>
  <si>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</si>
  <si>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</si>
  <si>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</si>
  <si>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</si>
  <si>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</si>
  <si>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</si>
  <si>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</si>
  <si>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</si>
  <si>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</si>
  <si>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</si>
  <si>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</si>
  <si>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</si>
  <si>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</si>
  <si>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</si>
  <si>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</si>
  <si>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</si>
  <si>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</si>
  <si>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</si>
  <si>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</si>
  <si>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</si>
  <si>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</si>
  <si>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</si>
  <si>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</si>
  <si>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</si>
  <si>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</si>
  <si>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</si>
  <si>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</si>
  <si>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</si>
  <si>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</si>
  <si>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</si>
  <si>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</si>
  <si>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</si>
  <si>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</si>
  <si>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</si>
  <si>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</si>
  <si>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</si>
  <si>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</si>
  <si>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</si>
  <si>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</si>
  <si>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</si>
  <si>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</si>
  <si>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</si>
  <si>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</si>
  <si>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</si>
  <si>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</si>
  <si>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</si>
  <si>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</si>
  <si>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</si>
  <si>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</si>
  <si>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</si>
  <si>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</si>
  <si>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</si>
  <si>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</si>
  <si>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</si>
  <si>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</si>
  <si>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</si>
  <si>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</si>
  <si>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</si>
  <si>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</si>
  <si>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</si>
  <si>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</si>
  <si>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</si>
  <si>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</si>
  <si>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</si>
  <si>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</si>
  <si>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</si>
  <si>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</si>
  <si>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</si>
  <si>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</si>
  <si>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</si>
  <si>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</si>
  <si>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</si>
  <si>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</si>
  <si>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</si>
  <si>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</si>
  <si>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</si>
  <si>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</si>
  <si>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</si>
  <si>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</si>
  <si>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</si>
  <si>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</si>
  <si>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</si>
  <si>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</si>
  <si>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</si>
  <si>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</si>
  <si>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</si>
  <si>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</si>
  <si>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</si>
  <si>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</si>
  <si>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</si>
  <si>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</si>
  <si>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</si>
  <si>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</si>
  <si>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</si>
  <si>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</si>
  <si>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</si>
  <si>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</si>
  <si>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</si>
  <si>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</si>
  <si>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</si>
  <si>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</si>
  <si>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</si>
  <si>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</si>
  <si>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</si>
  <si>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</si>
  <si>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</si>
  <si>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</si>
  <si>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</si>
  <si>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</si>
  <si>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</si>
  <si>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</si>
  <si>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</si>
  <si>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</si>
  <si>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</si>
  <si>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</si>
  <si>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</si>
  <si>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</si>
  <si>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</si>
  <si>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</si>
  <si>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</si>
  <si>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</si>
  <si>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</si>
  <si>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</si>
  <si>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</si>
  <si>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</si>
  <si>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</si>
  <si>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</si>
  <si>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</si>
  <si>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</si>
  <si>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</si>
  <si>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</si>
  <si>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</si>
  <si>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</si>
  <si>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</si>
  <si>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</si>
  <si>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</si>
  <si>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</si>
  <si>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</si>
  <si>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</si>
  <si>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</si>
  <si>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</si>
  <si>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</si>
  <si>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</si>
  <si>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</si>
  <si>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</si>
  <si>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</si>
  <si>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</si>
  <si>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</si>
  <si>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</si>
  <si>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</si>
  <si>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</si>
  <si>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</si>
  <si>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</si>
  <si>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</si>
  <si>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</si>
  <si>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</si>
  <si>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</si>
  <si>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</si>
  <si>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</si>
  <si>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</si>
  <si>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</si>
  <si>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</si>
  <si>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</si>
  <si>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</si>
  <si>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</si>
  <si>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</si>
  <si>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</si>
  <si>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</si>
  <si>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</si>
  <si>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</si>
  <si>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</si>
  <si>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</si>
  <si>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</si>
  <si>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</si>
  <si>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</si>
  <si>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</si>
  <si>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</si>
  <si>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</si>
  <si>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</si>
  <si>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</si>
  <si>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</si>
  <si>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</si>
  <si>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</si>
  <si>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</si>
  <si>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</si>
  <si>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</si>
  <si>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</si>
  <si>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</si>
  <si>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</si>
  <si>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</si>
  <si>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</si>
  <si>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</si>
  <si>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</si>
  <si>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</si>
  <si>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</si>
  <si>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</si>
  <si>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</si>
  <si>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</si>
  <si>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</si>
  <si>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</si>
  <si>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</si>
  <si>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</si>
  <si>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</si>
  <si>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</si>
  <si>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</si>
  <si>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</si>
  <si>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</si>
  <si>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</si>
  <si>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</si>
  <si>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</si>
  <si>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</si>
  <si>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</si>
  <si>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</si>
  <si>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</si>
  <si>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</si>
  <si>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</si>
  <si>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</si>
  <si>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</si>
  <si>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</si>
  <si>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</si>
  <si>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</si>
  <si>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</si>
  <si>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</si>
  <si>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</si>
  <si>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</si>
  <si>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</si>
  <si>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</si>
  <si>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</si>
  <si>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</si>
  <si>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</si>
  <si>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</si>
  <si>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</si>
  <si>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</si>
  <si>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</si>
  <si>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</si>
  <si>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</si>
  <si>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</si>
  <si>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</si>
  <si>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</si>
  <si>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</si>
  <si>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</si>
  <si>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</si>
  <si>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</si>
  <si>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</si>
  <si>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</si>
  <si>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</si>
  <si>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</si>
  <si>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</si>
  <si>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</si>
  <si>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</si>
  <si>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</si>
  <si>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</si>
  <si>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</si>
  <si>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</si>
  <si>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</si>
  <si>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</si>
  <si>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</si>
  <si>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</si>
  <si>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</si>
  <si>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</si>
  <si>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</si>
  <si>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</si>
  <si>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</si>
  <si>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</si>
  <si>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</si>
  <si>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</si>
  <si>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</si>
  <si>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</si>
  <si>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</si>
  <si>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</si>
  <si>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</si>
  <si>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</si>
  <si>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</si>
  <si>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</si>
  <si>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</si>
  <si>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</si>
  <si>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</si>
  <si>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</si>
  <si>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</si>
  <si>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</si>
  <si>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</si>
  <si>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</si>
  <si>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</si>
  <si>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</si>
  <si>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</si>
  <si>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</si>
  <si>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</si>
  <si>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</si>
  <si>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</si>
  <si>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</si>
  <si>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</si>
  <si>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</si>
  <si>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</si>
  <si>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</si>
  <si>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</si>
  <si>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</si>
  <si>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</si>
  <si>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</si>
  <si>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</si>
  <si>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</si>
  <si>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</si>
  <si>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</si>
  <si>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</si>
  <si>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</si>
  <si>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</si>
  <si>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</si>
  <si>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</si>
  <si>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</si>
  <si>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</si>
  <si>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</si>
  <si>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</si>
  <si>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</si>
  <si>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</si>
  <si>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</si>
  <si>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</si>
  <si>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</si>
  <si>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</si>
  <si>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</si>
  <si>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</si>
  <si>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</si>
  <si>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</si>
  <si>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</si>
  <si>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</si>
  <si>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</si>
  <si>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</si>
  <si>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</si>
  <si>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</si>
  <si>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</si>
  <si>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</si>
  <si>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</si>
  <si>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</si>
  <si>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</si>
  <si>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</si>
  <si>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</si>
  <si>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</si>
  <si>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</si>
  <si>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</si>
  <si>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</si>
  <si>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</si>
  <si>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</si>
  <si>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</si>
  <si>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</si>
  <si>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</si>
  <si>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</si>
  <si>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</si>
  <si>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</si>
  <si>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</si>
  <si>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</si>
  <si>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</si>
  <si>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</si>
  <si>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</si>
  <si>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</si>
  <si>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</si>
  <si>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</si>
  <si>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</si>
  <si>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</si>
  <si>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</si>
  <si>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</si>
  <si>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</si>
  <si>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</si>
  <si>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</si>
  <si>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</si>
  <si>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</si>
  <si>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</si>
  <si>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</si>
  <si>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</si>
  <si>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</si>
  <si>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</si>
  <si>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</si>
  <si>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</si>
  <si>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</si>
  <si>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</si>
  <si>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</si>
  <si>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</si>
  <si>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</si>
  <si>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</si>
  <si>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</si>
  <si>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</si>
  <si>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</si>
  <si>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</si>
  <si>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</si>
  <si>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</si>
  <si>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</si>
  <si>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</si>
  <si>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</si>
  <si>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</si>
  <si>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</si>
  <si>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</si>
  <si>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</si>
  <si>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</si>
  <si>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</si>
  <si>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</si>
  <si>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</si>
  <si>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</si>
  <si>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</si>
  <si>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</si>
  <si>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</si>
  <si>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</si>
  <si>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</si>
  <si>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</si>
  <si>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</si>
  <si>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</si>
  <si>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</si>
  <si>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</si>
  <si>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</si>
  <si>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</si>
  <si>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</si>
  <si>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</si>
  <si>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</si>
  <si>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</si>
  <si>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</si>
  <si>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</si>
  <si>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</si>
  <si>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</si>
  <si>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</si>
  <si>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</si>
  <si>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</si>
  <si>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</si>
  <si>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</si>
  <si>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</si>
  <si>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</si>
  <si>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</si>
  <si>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</si>
  <si>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</si>
  <si>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</si>
  <si>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</si>
  <si>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</si>
  <si>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</si>
  <si>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</si>
  <si>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</si>
  <si>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</si>
  <si>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</si>
  <si>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</si>
  <si>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</si>
  <si>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</si>
  <si>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</si>
  <si>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</si>
  <si>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</si>
  <si>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</si>
  <si>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</si>
  <si>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</si>
  <si>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</si>
  <si>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</si>
  <si>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</si>
  <si>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</si>
  <si>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</si>
  <si>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</si>
  <si>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</si>
  <si>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</si>
  <si>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</si>
  <si>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</si>
  <si>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</si>
  <si>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</si>
  <si>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</si>
  <si>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</si>
  <si>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</si>
  <si>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</si>
  <si>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</si>
  <si>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</si>
  <si>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</si>
  <si>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</si>
  <si>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</si>
  <si>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</si>
  <si>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</si>
  <si>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</si>
  <si>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</si>
  <si>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</si>
  <si>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</si>
  <si>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</si>
  <si>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</si>
  <si>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</si>
  <si>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</si>
  <si>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</si>
  <si>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</si>
  <si>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</si>
  <si>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</si>
  <si>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</si>
  <si>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</si>
  <si>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</si>
  <si>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</si>
  <si>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</si>
  <si>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</si>
  <si>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</si>
  <si>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</si>
  <si>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</si>
  <si>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</si>
  <si>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</si>
  <si>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</si>
  <si>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</si>
  <si>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</si>
  <si>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</si>
  <si>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</si>
  <si>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</si>
  <si>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</si>
  <si>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</si>
  <si>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</si>
  <si>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</si>
  <si>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</si>
  <si>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</si>
  <si>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</si>
  <si>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</si>
  <si>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</si>
  <si>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</si>
  <si>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</si>
  <si>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</si>
  <si>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</si>
  <si>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</si>
  <si>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</si>
  <si>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</si>
  <si>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</si>
  <si>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</si>
  <si>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</si>
  <si>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</si>
  <si>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</si>
  <si>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</si>
  <si>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</si>
  <si>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</si>
  <si>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</si>
  <si>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</si>
  <si>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</si>
  <si>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</si>
  <si>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</si>
  <si>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</si>
  <si>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</si>
  <si>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</si>
  <si>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</si>
  <si>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</si>
  <si>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</si>
  <si>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</si>
  <si>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</si>
  <si>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</si>
  <si>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</si>
  <si>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</si>
  <si>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</si>
  <si>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</si>
  <si>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</si>
  <si>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</si>
  <si>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</si>
  <si>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</si>
  <si>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</si>
  <si>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</si>
  <si>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</si>
  <si>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</si>
  <si>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</si>
  <si>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</si>
  <si>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</si>
  <si>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</si>
  <si>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</si>
  <si>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</si>
  <si>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</si>
  <si>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</si>
  <si>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</si>
  <si>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</si>
  <si>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</si>
  <si>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</si>
  <si>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</si>
  <si>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</si>
  <si>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</si>
  <si>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</si>
  <si>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</si>
  <si>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</si>
  <si>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</si>
  <si>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</si>
  <si>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</si>
  <si>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</si>
  <si>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</si>
  <si>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</si>
  <si>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</si>
  <si>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</si>
  <si>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</si>
  <si>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</si>
  <si>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</si>
  <si>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</si>
  <si>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</si>
  <si>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</si>
  <si>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</si>
  <si>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</si>
  <si>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</si>
  <si>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</si>
  <si>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</si>
  <si>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</si>
  <si>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</si>
  <si>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</si>
  <si>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</si>
  <si>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</si>
  <si>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</si>
  <si>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</si>
  <si>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</si>
  <si>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</si>
  <si>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2021-50-10001272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</si>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</sst>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741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239"/>
      <c r="I20" s="145" t="s">
        <v>741</v>
      </c>
      <c r="J20" s="146" t="s">
        <v>743</v>
      </c>
      <c r="K20" s="147">
        <v>5442309764</v>
      </c>
      <c r="L20" s="148">
        <v>44242</v>
      </c>
      <c r="M20" s="148">
        <v>44561</v>
      </c>
      <c r="N20" s="131">
        <f>+(M20-L20)/30</f>
        <v>10.633333333333333</v>
      </c>
      <c r="O20" s="134"/>
      <c r="U20" s="130"/>
      <c r="V20" s="105">
        <f ca="1">NOW()</f>
        <v>44193.67354340278</v>
      </c>
      <c r="W20" s="105">
        <f ca="1">NOW()</f>
        <v>44193.67354340278</v>
      </c>
    </row>
    <row r="21" spans="1:23" ht="30" customHeight="1" outlineLevel="1" x14ac:dyDescent="0.25">
      <c r="A21" s="9"/>
      <c r="B21" s="71"/>
      <c r="C21" s="5"/>
      <c r="D21" s="5"/>
      <c r="E21" s="5"/>
      <c r="F21" s="5"/>
      <c r="G21" s="5"/>
      <c r="H21" s="70"/>
      <c r="I21" s="145" t="s">
        <v>741</v>
      </c>
      <c r="J21" s="146" t="s">
        <v>749</v>
      </c>
      <c r="K21" s="147"/>
      <c r="L21" s="148">
        <v>44242</v>
      </c>
      <c r="M21" s="148">
        <v>44561</v>
      </c>
      <c r="N21" s="131">
        <f t="shared" ref="N21:N35" si="0">+(M21-L21)/30</f>
        <v>10.633333333333333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FUNDACIÓN BIENESTAR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2695</v>
      </c>
      <c r="E48" s="141">
        <v>42002</v>
      </c>
      <c r="F48" s="141">
        <v>42369</v>
      </c>
      <c r="G48" s="156">
        <f>IF(AND(E48&lt;&gt;"",F48&lt;&gt;""),((F48-E48)/30),"")</f>
        <v>12.233333333333333</v>
      </c>
      <c r="H48" s="118" t="s">
        <v>2697</v>
      </c>
      <c r="I48" s="117" t="s">
        <v>741</v>
      </c>
      <c r="J48" s="117" t="s">
        <v>743</v>
      </c>
      <c r="K48" s="119">
        <v>639373430</v>
      </c>
      <c r="L48" s="112" t="s">
        <v>1148</v>
      </c>
      <c r="M48" s="113">
        <v>1</v>
      </c>
      <c r="N48" s="112" t="s">
        <v>27</v>
      </c>
      <c r="O48" s="112" t="s">
        <v>26</v>
      </c>
      <c r="P48" s="78"/>
    </row>
    <row r="49" spans="1:16" s="6" customFormat="1" ht="24.75" customHeight="1" x14ac:dyDescent="0.25">
      <c r="A49" s="139">
        <v>2</v>
      </c>
      <c r="B49" s="118" t="s">
        <v>2665</v>
      </c>
      <c r="C49" s="111" t="s">
        <v>31</v>
      </c>
      <c r="D49" s="117" t="s">
        <v>2690</v>
      </c>
      <c r="E49" s="141">
        <v>42398</v>
      </c>
      <c r="F49" s="141">
        <v>42719</v>
      </c>
      <c r="G49" s="156">
        <f t="shared" ref="G49:G50" si="2">IF(AND(E49&lt;&gt;"",F49&lt;&gt;""),((F49-E49)/30),"")</f>
        <v>10.7</v>
      </c>
      <c r="H49" s="118" t="s">
        <v>2692</v>
      </c>
      <c r="I49" s="117" t="s">
        <v>741</v>
      </c>
      <c r="J49" s="117" t="s">
        <v>743</v>
      </c>
      <c r="K49" s="114">
        <v>1087997654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749</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744</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763</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2696</v>
      </c>
      <c r="E53" s="141">
        <v>42002</v>
      </c>
      <c r="F53" s="141">
        <v>42368</v>
      </c>
      <c r="G53" s="156">
        <f t="shared" si="3"/>
        <v>12.2</v>
      </c>
      <c r="H53" s="118" t="s">
        <v>2694</v>
      </c>
      <c r="I53" s="117" t="s">
        <v>741</v>
      </c>
      <c r="J53" s="117" t="s">
        <v>745</v>
      </c>
      <c r="K53" s="119">
        <v>2848415284</v>
      </c>
      <c r="L53" s="112" t="s">
        <v>1148</v>
      </c>
      <c r="M53" s="113">
        <v>1</v>
      </c>
      <c r="N53" s="112" t="s">
        <v>27</v>
      </c>
      <c r="O53" s="112" t="s">
        <v>26</v>
      </c>
      <c r="P53" s="79"/>
    </row>
    <row r="54" spans="1:16" s="7" customFormat="1" ht="24.75" customHeight="1" outlineLevel="1" x14ac:dyDescent="0.25">
      <c r="A54" s="140">
        <v>7</v>
      </c>
      <c r="B54" s="118" t="s">
        <v>2665</v>
      </c>
      <c r="C54" s="111" t="s">
        <v>31</v>
      </c>
      <c r="D54" s="117" t="s">
        <v>2696</v>
      </c>
      <c r="E54" s="141">
        <v>42002</v>
      </c>
      <c r="F54" s="141">
        <v>42368</v>
      </c>
      <c r="G54" s="156">
        <f t="shared" si="3"/>
        <v>12.2</v>
      </c>
      <c r="H54" s="118" t="s">
        <v>2694</v>
      </c>
      <c r="I54" s="117" t="s">
        <v>741</v>
      </c>
      <c r="J54" s="117" t="s">
        <v>761</v>
      </c>
      <c r="K54" s="119">
        <v>2848415284</v>
      </c>
      <c r="L54" s="112" t="s">
        <v>1148</v>
      </c>
      <c r="M54" s="113">
        <v>1</v>
      </c>
      <c r="N54" s="112" t="s">
        <v>27</v>
      </c>
      <c r="O54" s="112" t="s">
        <v>26</v>
      </c>
      <c r="P54" s="79"/>
    </row>
    <row r="55" spans="1:16" s="7" customFormat="1" ht="24.75" customHeight="1" outlineLevel="1" x14ac:dyDescent="0.25">
      <c r="A55" s="140">
        <v>8</v>
      </c>
      <c r="B55" s="118" t="s">
        <v>2665</v>
      </c>
      <c r="C55" s="111" t="s">
        <v>31</v>
      </c>
      <c r="D55" s="117" t="s">
        <v>2693</v>
      </c>
      <c r="E55" s="141">
        <v>42398</v>
      </c>
      <c r="F55" s="141">
        <v>42674</v>
      </c>
      <c r="G55" s="156">
        <f t="shared" si="3"/>
        <v>9.1999999999999993</v>
      </c>
      <c r="H55" s="118" t="s">
        <v>2691</v>
      </c>
      <c r="I55" s="117" t="s">
        <v>741</v>
      </c>
      <c r="J55" s="117" t="s">
        <v>745</v>
      </c>
      <c r="K55" s="119">
        <v>620302001</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43887</v>
      </c>
      <c r="F114" s="141">
        <v>44196</v>
      </c>
      <c r="G114" s="156">
        <f>IF(AND(E114&lt;&gt;"",F114&lt;&gt;""),((F114-E114)/30),"")</f>
        <v>10.3</v>
      </c>
      <c r="H114" s="118" t="s">
        <v>2677</v>
      </c>
      <c r="I114" s="117" t="s">
        <v>1130</v>
      </c>
      <c r="J114" s="117" t="s">
        <v>1132</v>
      </c>
      <c r="K114" s="119">
        <v>1446283141</v>
      </c>
      <c r="L114" s="100">
        <f>+IF(AND(K114&gt;0,O114="Ejecución"),(K114/877802)*Tabla28[[#This Row],[% participación]],IF(AND(K114&gt;0,O114&lt;&gt;"Ejecución"),"-",""))</f>
        <v>1647.6188719096106</v>
      </c>
      <c r="M114" s="120" t="s">
        <v>1148</v>
      </c>
      <c r="N114" s="169">
        <v>1</v>
      </c>
      <c r="O114" s="158" t="s">
        <v>1150</v>
      </c>
      <c r="P114" s="78"/>
    </row>
    <row r="115" spans="1:16" s="6" customFormat="1" ht="24.75" customHeight="1" x14ac:dyDescent="0.25">
      <c r="A115" s="139">
        <v>2</v>
      </c>
      <c r="B115" s="157" t="s">
        <v>2665</v>
      </c>
      <c r="C115" s="159" t="s">
        <v>31</v>
      </c>
      <c r="D115" s="117" t="s">
        <v>2676</v>
      </c>
      <c r="E115" s="141">
        <v>43887</v>
      </c>
      <c r="F115" s="141">
        <v>44196</v>
      </c>
      <c r="G115" s="156">
        <f t="shared" ref="G115:G116" si="4">IF(AND(E115&lt;&gt;"",F115&lt;&gt;""),((F115-E115)/30),"")</f>
        <v>10.3</v>
      </c>
      <c r="H115" s="118" t="s">
        <v>2677</v>
      </c>
      <c r="I115" s="63" t="s">
        <v>1130</v>
      </c>
      <c r="J115" s="63" t="s">
        <v>1133</v>
      </c>
      <c r="K115" s="119"/>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39">
        <v>3</v>
      </c>
      <c r="B116" s="157" t="s">
        <v>2665</v>
      </c>
      <c r="C116" s="159" t="s">
        <v>31</v>
      </c>
      <c r="D116" s="63" t="s">
        <v>2678</v>
      </c>
      <c r="E116" s="141">
        <v>43879</v>
      </c>
      <c r="F116" s="141">
        <v>44196</v>
      </c>
      <c r="G116" s="156">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69">
        <v>1</v>
      </c>
      <c r="O116" s="158" t="s">
        <v>1150</v>
      </c>
      <c r="P116" s="78"/>
    </row>
    <row r="117" spans="1:16" s="6" customFormat="1" ht="24.75" customHeight="1" outlineLevel="1" x14ac:dyDescent="0.25">
      <c r="A117" s="139">
        <v>4</v>
      </c>
      <c r="B117" s="157" t="s">
        <v>2665</v>
      </c>
      <c r="C117" s="159" t="s">
        <v>31</v>
      </c>
      <c r="D117" s="63" t="s">
        <v>2680</v>
      </c>
      <c r="E117" s="141">
        <v>43879</v>
      </c>
      <c r="F117" s="141">
        <v>44196</v>
      </c>
      <c r="G117" s="156">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69">
        <v>1</v>
      </c>
      <c r="O117" s="158" t="s">
        <v>1150</v>
      </c>
      <c r="P117" s="78"/>
    </row>
    <row r="118" spans="1:16" s="7" customFormat="1" ht="24.75" customHeight="1" outlineLevel="1" x14ac:dyDescent="0.25">
      <c r="A118" s="140">
        <v>5</v>
      </c>
      <c r="B118" s="157" t="s">
        <v>2665</v>
      </c>
      <c r="C118" s="159" t="s">
        <v>31</v>
      </c>
      <c r="D118" s="117" t="s">
        <v>2680</v>
      </c>
      <c r="E118" s="141">
        <v>43879</v>
      </c>
      <c r="F118" s="141">
        <v>44196</v>
      </c>
      <c r="G118" s="156">
        <f t="shared" si="5"/>
        <v>10.566666666666666</v>
      </c>
      <c r="H118" s="118" t="s">
        <v>2679</v>
      </c>
      <c r="I118" s="63" t="s">
        <v>1078</v>
      </c>
      <c r="J118" s="63" t="s">
        <v>1086</v>
      </c>
      <c r="K118" s="68"/>
      <c r="L118" s="100" t="str">
        <f>+IF(AND(K118&gt;0,O118="Ejecución"),(K118/877802)*Tabla28[[#This Row],[% participación]],IF(AND(K118&gt;0,O118&lt;&gt;"Ejecución"),"-",""))</f>
        <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t="s">
        <v>2680</v>
      </c>
      <c r="E119" s="141">
        <v>43879</v>
      </c>
      <c r="F119" s="141">
        <v>44196</v>
      </c>
      <c r="G119" s="156">
        <f t="shared" si="5"/>
        <v>10.566666666666666</v>
      </c>
      <c r="H119" s="118" t="s">
        <v>2679</v>
      </c>
      <c r="I119" s="63" t="s">
        <v>1078</v>
      </c>
      <c r="J119" s="63" t="s">
        <v>123</v>
      </c>
      <c r="K119" s="68"/>
      <c r="L119" s="100" t="str">
        <f>+IF(AND(K119&gt;0,O119="Ejecución"),(K119/877802)*Tabla28[[#This Row],[% participación]],IF(AND(K119&gt;0,O119&lt;&gt;"Ejecución"),"-",""))</f>
        <v/>
      </c>
      <c r="M119" s="65" t="s">
        <v>1148</v>
      </c>
      <c r="N119" s="169">
        <f t="shared" si="6"/>
        <v>1</v>
      </c>
      <c r="O119" s="158" t="s">
        <v>1150</v>
      </c>
      <c r="P119" s="79"/>
    </row>
    <row r="120" spans="1:16" s="7" customFormat="1" ht="24.75" customHeight="1" outlineLevel="1" x14ac:dyDescent="0.25">
      <c r="A120" s="140">
        <v>7</v>
      </c>
      <c r="B120" s="157" t="s">
        <v>2665</v>
      </c>
      <c r="C120" s="159" t="s">
        <v>31</v>
      </c>
      <c r="D120" s="117" t="s">
        <v>2680</v>
      </c>
      <c r="E120" s="141">
        <v>43879</v>
      </c>
      <c r="F120" s="141">
        <v>44196</v>
      </c>
      <c r="G120" s="156">
        <f t="shared" si="5"/>
        <v>10.566666666666666</v>
      </c>
      <c r="H120" s="118" t="s">
        <v>2679</v>
      </c>
      <c r="I120" s="63" t="s">
        <v>1078</v>
      </c>
      <c r="J120" s="63" t="s">
        <v>1095</v>
      </c>
      <c r="K120" s="68"/>
      <c r="L120" s="100" t="str">
        <f>+IF(AND(K120&gt;0,O120="Ejecución"),(K120/877802)*Tabla28[[#This Row],[% participación]],IF(AND(K120&gt;0,O120&lt;&gt;"Ejecución"),"-",""))</f>
        <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1.2E-2</v>
      </c>
      <c r="G179" s="161">
        <f>IF(F179&gt;0,SUM(E179+F179),"")</f>
        <v>3.2000000000000001E-2</v>
      </c>
      <c r="H179" s="5"/>
      <c r="I179" s="187" t="s">
        <v>2671</v>
      </c>
      <c r="J179" s="187"/>
      <c r="K179" s="187"/>
      <c r="L179" s="187"/>
      <c r="M179" s="168">
        <v>2.1000000000000001E-2</v>
      </c>
      <c r="O179" s="8"/>
      <c r="Q179" s="19"/>
      <c r="R179" s="155">
        <f>IF(M179&gt;0,SUM(L179+M179),"")</f>
        <v>2.1000000000000001E-2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3.2000000000000001E-2</v>
      </c>
      <c r="D185" s="91" t="s">
        <v>2628</v>
      </c>
      <c r="E185" s="94">
        <f>+(C185*SUM(K20:K35))</f>
        <v>174153912.44800001</v>
      </c>
      <c r="F185" s="92"/>
      <c r="G185" s="93"/>
      <c r="H185" s="88"/>
      <c r="I185" s="90" t="s">
        <v>2627</v>
      </c>
      <c r="J185" s="162">
        <f>+SUM(M179:M183)</f>
        <v>2.1000000000000001E-2</v>
      </c>
      <c r="K185" s="232" t="s">
        <v>2628</v>
      </c>
      <c r="L185" s="232"/>
      <c r="M185" s="94">
        <f>+J185*(SUM(K20:K35))</f>
        <v>114288505.044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2020-12-28T21:11:29Z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