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OCCIDENTE MEDIO\"/>
    </mc:Choice>
  </mc:AlternateContent>
  <xr:revisionPtr revIDLastSave="0" documentId="13_ncr:1_{3FA0D126-E8F1-492D-8C17-80754A18E5F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<sst xmlns="http://schemas.openxmlformats.org/spreadsheetml/2006/main" count="3235" uniqueCount="2693">
  <si>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</si>
  <si>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</si>
  <si>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</si>
  <si>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</si>
  <si>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</si>
  <si>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</si>
  <si>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</si>
  <si>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</si>
  <si>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</si>
  <si>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</si>
  <si>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</si>
  <si>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</si>
  <si>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</si>
  <si>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</si>
  <si>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</si>
  <si>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</si>
  <si>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</si>
  <si>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</si>
  <si>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</si>
  <si>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</si>
  <si>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</si>
  <si>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</si>
  <si>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</si>
  <si>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</si>
  <si>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</si>
  <si>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</si>
  <si>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</si>
  <si>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</si>
  <si>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</si>
  <si>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</si>
  <si>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</si>
  <si>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</si>
  <si>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</si>
  <si>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</si>
  <si>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</si>
  <si>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</si>
  <si>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</si>
  <si>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</si>
  <si>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</si>
  <si>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</si>
  <si>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</si>
  <si>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</si>
  <si>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</si>
  <si>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</si>
  <si>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</si>
  <si>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</si>
  <si>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</si>
  <si>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</si>
  <si>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</si>
  <si>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</si>
  <si>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</si>
  <si>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</si>
  <si>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</si>
  <si>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</si>
  <si>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</si>
  <si>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</si>
  <si>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</si>
  <si>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</si>
  <si>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</si>
  <si>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</si>
  <si>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</si>
  <si>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</si>
  <si>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</si>
  <si>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</si>
  <si>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</si>
  <si>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</si>
  <si>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</si>
  <si>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</si>
  <si>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</si>
  <si>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</si>
  <si>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</si>
  <si>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</si>
  <si>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</si>
  <si>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</si>
  <si>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</si>
  <si>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</si>
  <si>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</si>
  <si>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</si>
  <si>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</si>
  <si>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</si>
  <si>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</si>
  <si>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</si>
  <si>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</si>
  <si>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</si>
  <si>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</si>
  <si>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</si>
  <si>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</si>
  <si>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</si>
  <si>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</si>
  <si>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</si>
  <si>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</si>
  <si>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</si>
  <si>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</si>
  <si>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</si>
  <si>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</si>
  <si>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</si>
  <si>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</si>
  <si>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</si>
  <si>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</si>
  <si>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</si>
  <si>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</si>
  <si>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</si>
  <si>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</si>
  <si>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</si>
  <si>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</si>
  <si>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</si>
  <si>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</si>
  <si>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</si>
  <si>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</si>
  <si>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</si>
  <si>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</si>
  <si>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</si>
  <si>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</si>
  <si>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</si>
  <si>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</si>
  <si>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</si>
  <si>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</si>
  <si>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</si>
  <si>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</si>
  <si>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</si>
  <si>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</si>
  <si>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</si>
  <si>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</si>
  <si>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</si>
  <si>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</si>
  <si>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</si>
  <si>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</si>
  <si>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</si>
  <si>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</si>
  <si>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</si>
  <si>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</si>
  <si>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</si>
  <si>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</si>
  <si>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</si>
  <si>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</si>
  <si>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</si>
  <si>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</si>
  <si>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</si>
  <si>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</si>
  <si>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</si>
  <si>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</si>
  <si>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</si>
  <si>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</si>
  <si>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</si>
  <si>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</si>
  <si>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</si>
  <si>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</si>
  <si>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</si>
  <si>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</si>
  <si>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</si>
  <si>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</si>
  <si>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</si>
  <si>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</si>
  <si>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</si>
  <si>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</si>
  <si>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</si>
  <si>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</si>
  <si>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</si>
  <si>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</si>
  <si>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</si>
  <si>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</si>
  <si>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</si>
  <si>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</si>
  <si>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</si>
  <si>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</si>
  <si>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</si>
  <si>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</si>
  <si>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</si>
  <si>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</si>
  <si>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</si>
  <si>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</si>
  <si>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</si>
  <si>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</si>
  <si>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</si>
  <si>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</si>
  <si>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</si>
  <si>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</si>
  <si>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</si>
  <si>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</si>
  <si>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</si>
  <si>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</si>
  <si>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</si>
  <si>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</si>
  <si>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</si>
  <si>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</si>
  <si>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</si>
  <si>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</si>
  <si>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</si>
  <si>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</si>
  <si>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</si>
  <si>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</si>
  <si>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</si>
  <si>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</si>
  <si>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</si>
  <si>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</si>
  <si>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</si>
  <si>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</si>
  <si>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</si>
  <si>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</si>
  <si>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</si>
  <si>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</si>
  <si>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</si>
  <si>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</si>
  <si>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</si>
  <si>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</si>
  <si>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</si>
  <si>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</si>
  <si>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</si>
  <si>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</si>
  <si>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</si>
  <si>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</si>
  <si>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</si>
  <si>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</si>
  <si>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</si>
  <si>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</si>
  <si>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</si>
  <si>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</si>
  <si>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</si>
  <si>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</si>
  <si>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</si>
  <si>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</si>
  <si>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</si>
  <si>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</si>
  <si>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</si>
  <si>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</si>
  <si>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</si>
  <si>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</si>
  <si>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</si>
  <si>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</si>
  <si>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</si>
  <si>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</si>
  <si>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</si>
  <si>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</si>
  <si>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</si>
  <si>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</si>
  <si>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</si>
  <si>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</si>
  <si>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</si>
  <si>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</si>
  <si>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</si>
  <si>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</si>
  <si>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</si>
  <si>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</si>
  <si>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</si>
  <si>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</si>
  <si>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</si>
  <si>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</si>
  <si>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</si>
  <si>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</si>
  <si>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</si>
  <si>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</si>
  <si>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</si>
  <si>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</si>
  <si>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</si>
  <si>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</si>
  <si>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</si>
  <si>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</si>
  <si>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</si>
  <si>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</si>
  <si>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</si>
  <si>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</si>
  <si>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</si>
  <si>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</si>
  <si>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</si>
  <si>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</si>
  <si>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</si>
  <si>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</si>
  <si>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</si>
  <si>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</si>
  <si>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</si>
  <si>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</si>
  <si>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</si>
  <si>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</si>
  <si>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</si>
  <si>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</si>
  <si>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</si>
  <si>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</si>
  <si>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</si>
  <si>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</si>
  <si>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</si>
  <si>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</si>
  <si>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</si>
  <si>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</si>
  <si>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</si>
  <si>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</si>
  <si>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</si>
  <si>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</si>
  <si>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</si>
  <si>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</si>
  <si>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</si>
  <si>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</si>
  <si>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</si>
  <si>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</si>
  <si>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</si>
  <si>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</si>
  <si>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</si>
  <si>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</si>
  <si>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</si>
  <si>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</si>
  <si>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</si>
  <si>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</si>
  <si>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</si>
  <si>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</si>
  <si>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</si>
  <si>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</si>
  <si>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</si>
  <si>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</si>
  <si>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</si>
  <si>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</si>
  <si>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</si>
  <si>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</si>
  <si>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</si>
  <si>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</si>
  <si>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</si>
  <si>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</si>
  <si>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</si>
  <si>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</si>
  <si>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</si>
  <si>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</si>
  <si>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</si>
  <si>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</si>
  <si>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</si>
  <si>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</si>
  <si>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</si>
  <si>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</si>
  <si>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</si>
  <si>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</si>
  <si>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</si>
  <si>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</si>
  <si>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</si>
  <si>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</si>
  <si>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</si>
  <si>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</si>
  <si>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</si>
  <si>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</si>
  <si>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</si>
  <si>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</si>
  <si>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</si>
  <si>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</si>
  <si>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</si>
  <si>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</si>
  <si>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</si>
  <si>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</si>
  <si>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</si>
  <si>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</si>
  <si>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</si>
  <si>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</si>
  <si>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</si>
  <si>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</si>
  <si>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</si>
  <si>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</si>
  <si>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</si>
  <si>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</si>
  <si>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</si>
  <si>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</si>
  <si>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</si>
  <si>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</si>
  <si>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</si>
  <si>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</si>
  <si>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</si>
  <si>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</si>
  <si>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</si>
  <si>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</si>
  <si>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</si>
  <si>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</si>
  <si>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</si>
  <si>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</si>
  <si>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</si>
  <si>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</si>
  <si>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</si>
  <si>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</si>
  <si>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</si>
  <si>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</si>
  <si>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</si>
  <si>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</si>
  <si>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</si>
  <si>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</si>
  <si>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</si>
  <si>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</si>
  <si>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</si>
  <si>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</si>
  <si>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</si>
  <si>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</si>
  <si>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</si>
  <si>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</si>
  <si>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</si>
  <si>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</si>
  <si>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</si>
  <si>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</si>
  <si>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</si>
  <si>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</si>
  <si>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</si>
  <si>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</si>
  <si>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</si>
  <si>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</si>
  <si>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</si>
  <si>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</si>
  <si>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</si>
  <si>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</si>
  <si>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</si>
  <si>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</si>
  <si>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</si>
  <si>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</si>
  <si>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</si>
  <si>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</si>
  <si>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</si>
  <si>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</si>
  <si>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</si>
  <si>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</si>
  <si>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</si>
  <si>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</si>
  <si>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</si>
  <si>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</si>
  <si>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</si>
  <si>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</si>
  <si>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</si>
  <si>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</si>
  <si>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</si>
  <si>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</si>
  <si>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</si>
  <si>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</si>
  <si>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</si>
  <si>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</si>
  <si>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</si>
  <si>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</si>
  <si>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</si>
  <si>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</si>
  <si>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</si>
  <si>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</si>
  <si>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</si>
  <si>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</si>
  <si>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</si>
  <si>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</si>
  <si>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</si>
  <si>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</si>
  <si>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</si>
  <si>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</si>
  <si>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</si>
  <si>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</si>
  <si>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</si>
  <si>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</si>
  <si>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</si>
  <si>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</si>
  <si>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</si>
  <si>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</si>
  <si>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</si>
  <si>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</si>
  <si>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</si>
  <si>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</si>
  <si>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</si>
  <si>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</si>
  <si>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</si>
  <si>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</si>
  <si>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</si>
  <si>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</si>
  <si>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</si>
  <si>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</si>
  <si>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</si>
  <si>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</si>
  <si>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</si>
  <si>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</si>
  <si>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</si>
  <si>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</si>
  <si>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</si>
  <si>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</si>
  <si>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</si>
  <si>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</si>
  <si>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</si>
  <si>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</si>
  <si>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</si>
  <si>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</si>
  <si>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</si>
  <si>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</si>
  <si>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</si>
  <si>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</si>
  <si>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</si>
  <si>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</si>
  <si>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</si>
  <si>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</si>
  <si>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</si>
  <si>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</si>
  <si>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</si>
  <si>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</si>
  <si>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</si>
  <si>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</si>
  <si>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</si>
  <si>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</si>
  <si>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</si>
  <si>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</si>
  <si>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</si>
  <si>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</si>
  <si>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</si>
  <si>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</si>
  <si>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</si>
  <si>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</si>
  <si>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</si>
  <si>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</si>
  <si>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</si>
  <si>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</si>
  <si>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</si>
  <si>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</si>
  <si>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</si>
  <si>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</si>
  <si>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</si>
  <si>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</si>
  <si>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</si>
  <si>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</si>
  <si>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</si>
  <si>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</si>
  <si>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</si>
  <si>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</si>
  <si>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</si>
  <si>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</si>
  <si>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</si>
  <si>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</si>
  <si>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</si>
  <si>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</si>
  <si>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</si>
  <si>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</si>
  <si>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</si>
  <si>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</si>
  <si>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</si>
  <si>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</si>
  <si>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</si>
  <si>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</si>
  <si>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</si>
  <si>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</si>
  <si>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</si>
  <si>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</si>
  <si>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</si>
  <si>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</si>
  <si>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</si>
  <si>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</si>
  <si>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</si>
  <si>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</si>
  <si>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</si>
  <si>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</si>
  <si>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</si>
  <si>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</si>
  <si>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</si>
  <si>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</si>
  <si>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</si>
  <si>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</si>
  <si>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</si>
  <si>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</si>
  <si>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</si>
  <si>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</si>
  <si>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</si>
  <si>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</si>
  <si>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</si>
  <si>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</si>
  <si>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</si>
  <si>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</si>
  <si>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</si>
  <si>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</si>
  <si>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</si>
  <si>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</si>
  <si>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</si>
  <si>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</si>
  <si>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</si>
  <si>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</si>
  <si>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</si>
  <si>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</si>
  <si>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</si>
  <si>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</si>
  <si>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</si>
  <si>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</si>
  <si>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</si>
  <si>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</si>
  <si>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</si>
  <si>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</si>
  <si>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</si>
  <si>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</si>
  <si>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</si>
  <si>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</si>
  <si>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</si>
  <si>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</si>
  <si>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</si>
  <si>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</si>
  <si>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</si>
  <si>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</si>
  <si>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</si>
  <si>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</si>
  <si>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</si>
  <si>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</si>
  <si>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</si>
  <si>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</si>
  <si>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</si>
  <si>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</si>
  <si>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</si>
  <si>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</si>
  <si>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</si>
  <si>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</si>
  <si>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</si>
  <si>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</si>
  <si>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</si>
  <si>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</si>
  <si>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</si>
  <si>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</si>
  <si>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</si>
  <si>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</si>
  <si>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</si>
  <si>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</si>
  <si>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</si>
  <si>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</si>
  <si>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</si>
  <si>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</si>
  <si>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</si>
  <si>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</si>
  <si>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</si>
  <si>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</si>
  <si>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</si>
  <si>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</si>
  <si>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</si>
  <si>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</si>
  <si>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</si>
  <si>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</si>
  <si>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</si>
  <si>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</si>
  <si>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</si>
  <si>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</si>
  <si>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</si>
  <si>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</si>
  <si>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</si>
  <si>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</si>
  <si>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</si>
  <si>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</si>
  <si>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</si>
  <si>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</si>
  <si>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</si>
  <si>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</si>
  <si>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</si>
  <si>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</si>
  <si>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</si>
  <si>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</si>
  <si>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</si>
  <si>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</si>
  <si>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</si>
  <si>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</si>
  <si>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</si>
  <si>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</si>
  <si>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</si>
  <si>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</si>
  <si>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</si>
  <si>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</si>
  <si>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</si>
  <si>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</si>
  <si>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</si>
  <si>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</si>
  <si>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</si>
  <si>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</si>
  <si>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</si>
  <si>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</si>
  <si>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</si>
  <si>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</si>
  <si>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</si>
  <si>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</si>
  <si>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</si>
  <si>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</si>
  <si>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</si>
  <si>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</si>
  <si>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</si>
  <si>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</si>
  <si>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</si>
  <si>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</si>
  <si>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</si>
  <si>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</si>
  <si>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</si>
  <si>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</si>
  <si>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</si>
  <si>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</si>
  <si>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</si>
  <si>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</si>
  <si>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</si>
  <si>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</si>
  <si>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</si>
  <si>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</si>
  <si>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</si>
  <si>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</si>
  <si>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</si>
  <si>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</si>
  <si>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</si>
  <si>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</si>
  <si>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</si>
  <si>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</si>
  <si>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</si>
  <si>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</si>
  <si>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</si>
  <si>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</si>
  <si>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</si>
  <si>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</si>
  <si>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</si>
  <si>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</si>
  <si>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</si>
  <si>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</si>
  <si>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</si>
  <si>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</si>
  <si>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</si>
  <si>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</si>
  <si>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</si>
  <si>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</si>
  <si>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</si>
  <si>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</si>
  <si>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</si>
  <si>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</si>
  <si>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</si>
  <si>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</si>
  <si>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</si>
  <si>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</si>
  <si>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</si>
  <si>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</si>
  <si>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</si>
  <si>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</si>
  <si>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</si>
  <si>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</si>
  <si>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</si>
  <si>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</si>
  <si>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</si>
  <si>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</si>
  <si>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</si>
  <si>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</si>
  <si>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</si>
  <si>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</si>
  <si>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</si>
  <si>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</si>
  <si>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</si>
  <si>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</si>
  <si>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</si>
  <si>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</si>
  <si>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</si>
  <si>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</si>
  <si>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</si>
  <si>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</si>
  <si>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</si>
  <si>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</si>
  <si>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</si>
  <si>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</si>
  <si>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</si>
  <si>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</si>
  <si>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</si>
  <si>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</si>
  <si>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</si>
  <si>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</si>
  <si>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</si>
  <si>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</si>
  <si>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</si>
  <si>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</si>
  <si>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</si>
  <si>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</si>
  <si>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</si>
  <si>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</si>
  <si>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</si>
  <si>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</si>
  <si>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</si>
  <si>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</si>
  <si>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</si>
  <si>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</si>
  <si>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</si>
  <si>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</si>
  <si>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</si>
  <si>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</si>
  <si>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</si>
  <si>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</si>
  <si>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</si>
  <si>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</si>
  <si>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</si>
  <si>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</si>
  <si>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</si>
  <si>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</si>
  <si>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</si>
  <si>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</si>
  <si>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</si>
  <si>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</si>
  <si>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</si>
  <si>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</si>
  <si>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</si>
  <si>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</si>
  <si>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</si>
  <si>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</si>
  <si>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</si>
  <si>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</si>
  <si>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</si>
  <si>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</si>
  <si>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</si>
  <si>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</si>
  <si>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</si>
  <si>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</si>
  <si>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</si>
  <si>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</si>
  <si>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</si>
  <si>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</si>
  <si>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</si>
  <si>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</si>
  <si>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</si>
  <si>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</si>
  <si>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</si>
  <si>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</si>
  <si>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</si>
  <si>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</si>
  <si>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</si>
  <si>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</si>
  <si>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</si>
  <si>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</si>
  <si>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</si>
  <si>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</si>
  <si>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</si>
  <si>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</si>
  <si>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</si>
  <si>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</si>
  <si>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</si>
  <si>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</si>
  <si>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</si>
  <si>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</si>
  <si>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</si>
  <si>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</si>
  <si>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</si>
  <si>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</si>
  <si>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</si>
  <si>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</si>
  <si>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</si>
  <si>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</si>
  <si>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</si>
  <si>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</si>
  <si>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</si>
  <si>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</si>
  <si>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</si>
  <si>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</si>
  <si>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</si>
  <si>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</si>
  <si>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</si>
  <si>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</si>
  <si>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</si>
  <si>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</si>
  <si>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</si>
  <si>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</si>
  <si>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</si>
  <si>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</si>
  <si>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</si>
  <si>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</si>
  <si>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</si>
  <si>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</si>
  <si>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</si>
  <si>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</si>
  <si>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</si>
  <si>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</si>
  <si>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</si>
  <si>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</si>
  <si>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</si>
  <si>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</si>
  <si>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</si>
  <si>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</si>
  <si>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</si>
  <si>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</si>
  <si>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</si>
  <si>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</si>
  <si>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</si>
  <si>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</si>
  <si>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</si>
  <si>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</si>
  <si>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</si>
  <si>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</si>
  <si>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</si>
  <si>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</si>
  <si>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</si>
  <si>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</si>
  <si>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</si>
  <si>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</si>
  <si>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</si>
  <si>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</si>
  <si>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</si>
  <si>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</si>
  <si>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</si>
  <si>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</si>
  <si>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</si>
  <si>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</si>
  <si>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</si>
  <si>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</si>
  <si>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</si>
  <si>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</si>
  <si>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</si>
  <si>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</si>
  <si>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</si>
  <si>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</si>
  <si>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</si>
  <si>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</si>
  <si>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</si>
  <si>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</si>
  <si>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</si>
  <si>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</si>
  <si>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</si>
  <si>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</si>
  <si>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</si>
  <si>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</si>
  <si>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</si>
  <si>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</si>
  <si>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</si>
  <si>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</si>
  <si>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</si>
  <si>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</si>
  <si>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</si>
  <si>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</si>
  <si>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</si>
  <si>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</si>
  <si>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</si>
  <si>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</si>
  <si>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</si>
  <si>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</si>
  <si>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</si>
  <si>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</si>
  <si>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</si>
  <si>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</si>
  <si>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</si>
  <si>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</si>
  <si>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</si>
  <si>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</si>
  <si>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</si>
  <si>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</si>
  <si>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</si>
  <si>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</si>
  <si>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</si>
  <si>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</si>
  <si>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</si>
  <si>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</si>
  <si>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</si>
  <si>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</si>
  <si>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</si>
  <si>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</si>
  <si>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</si>
  <si>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</si>
  <si>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</si>
  <si>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</si>
  <si>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</si>
  <si>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</si>
  <si>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</si>
  <si>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</si>
  <si>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</si>
  <si>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</si>
  <si>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</si>
  <si>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</si>
  <si>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</si>
  <si>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</si>
  <si>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</si>
  <si>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</si>
  <si>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</si>
  <si>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</si>
  <si>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</si>
  <si>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</si>
  <si>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</si>
  <si>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</si>
  <si>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</si>
  <si>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</si>
  <si>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</si>
  <si>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</si>
  <si>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</si>
  <si>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</si>
  <si>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</si>
  <si>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</si>
  <si>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</si>
  <si>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</si>
  <si>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</si>
  <si>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</si>
  <si>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</si>
  <si>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</si>
  <si>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</si>
  <si>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</si>
  <si>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</si>
  <si>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</si>
  <si>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</si>
  <si>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</si>
  <si>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</si>
  <si>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</si>
  <si>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</si>
  <si>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</si>
  <si>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</si>
  <si>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</si>
  <si>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</si>
  <si>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</si>
  <si>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</si>
  <si>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</si>
  <si>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</si>
  <si>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</si>
  <si>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</si>
  <si>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</si>
  <si>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</si>
  <si>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</si>
  <si>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</si>
  <si>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</si>
  <si>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</si>
  <si>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</si>
  <si>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</si>
  <si>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</si>
  <si>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</si>
  <si>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</si>
  <si>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</si>
  <si>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</si>
  <si>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</si>
  <si>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</si>
  <si>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</si>
  <si>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</si>
  <si>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</si>
  <si>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</si>
  <si>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</si>
  <si>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</si>
  <si>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</si>
  <si>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</si>
  <si>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</si>
  <si>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</si>
  <si>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</si>
  <si>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</si>
  <si>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</si>
  <si>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</si>
  <si>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</si>
  <si>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</si>
  <si>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</si>
  <si>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</si>
  <si>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</si>
  <si>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</si>
  <si>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</si>
  <si>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</si>
  <si>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</si>
  <si>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</si>
  <si>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</si>
  <si>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</si>
  <si>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</si>
  <si>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</si>
  <si>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</si>
  <si>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</si>
  <si>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</si>
  <si>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</si>
  <si>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</si>
  <si>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</si>
  <si>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</si>
  <si>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</si>
  <si>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</si>
  <si>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</si>
  <si>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</si>
  <si>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</si>
  <si>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</si>
  <si>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</si>
  <si>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</si>
  <si>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</si>
  <si>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</si>
  <si>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</si>
  <si>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</si>
  <si>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</si>
  <si>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</si>
  <si>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</si>
  <si>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</si>
  <si>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</si>
  <si>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</si>
  <si>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</si>
  <si>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</si>
  <si>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</si>
  <si>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</si>
  <si>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</si>
  <si>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</si>
  <si>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</si>
  <si>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</si>
  <si>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</si>
  <si>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</si>
  <si>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</si>
  <si>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</si>
  <si>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</si>
  <si>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</si>
  <si>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</si>
  <si>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</si>
  <si>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</si>
  <si>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</si>
  <si>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</si>
  <si>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</si>
  <si>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</si>
  <si>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</si>
  <si>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</si>
  <si>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</si>
  <si>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</si>
  <si>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</si>
  <si>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</si>
  <si>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</si>
  <si>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</si>
  <si>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</si>
  <si>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</si>
  <si>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</si>
  <si>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</si>
  <si>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</si>
  <si>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</si>
  <si>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</si>
  <si>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</si>
  <si>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</si>
  <si>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</si>
  <si>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</si>
  <si>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</si>
  <si>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</si>
  <si>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</si>
  <si>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</si>
  <si>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</si>
  <si>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</si>
  <si>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</si>
  <si>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</si>
  <si>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</si>
  <si>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</si>
  <si>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</si>
  <si>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</si>
  <si>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</si>
  <si>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</si>
  <si>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</si>
  <si>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</si>
  <si>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</si>
  <si>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</si>
  <si>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</si>
  <si>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</si>
  <si>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</si>
  <si>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</si>
  <si>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</si>
  <si>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</si>
  <si>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</si>
  <si>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</si>
  <si>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</si>
  <si>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</si>
  <si>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</si>
  <si>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</si>
  <si>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</si>
  <si>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</si>
  <si>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</si>
  <si>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</si>
  <si>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</si>
  <si>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</si>
  <si>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</si>
  <si>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</si>
  <si>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</si>
  <si>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</si>
  <si>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</si>
  <si>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</si>
  <si>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</si>
  <si>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</si>
  <si>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</si>
  <si>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</si>
  <si>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</si>
  <si>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</si>
  <si>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</si>
  <si>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</si>
  <si>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</si>
  <si>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</si>
  <si>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</si>
  <si>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</si>
  <si>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</si>
  <si>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</si>
  <si>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</si>
  <si>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</si>
  <si>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</si>
  <si>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</si>
  <si>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</si>
  <si>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</si>
  <si>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</si>
  <si>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</si>
  <si>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</si>
  <si>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</si>
  <si>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</si>
  <si>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</si>
  <si>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</si>
  <si>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</si>
  <si>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</si>
  <si>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</si>
  <si>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</si>
  <si>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</si>
  <si>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</si>
  <si>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</si>
  <si>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</si>
  <si>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</si>
  <si>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</si>
  <si>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</si>
  <si>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</si>
  <si>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</si>
  <si>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</si>
  <si>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</si>
  <si>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</si>
  <si>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</si>
  <si>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</si>
  <si>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</si>
  <si>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</si>
  <si>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</si>
  <si>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</si>
  <si>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</si>
  <si>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</si>
  <si>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</si>
  <si>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</si>
  <si>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</si>
  <si>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</si>
  <si>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</si>
  <si>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</si>
  <si>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</si>
  <si>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</si>
  <si>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</si>
  <si>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</si>
  <si>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</si>
  <si>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</si>
  <si>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</si>
  <si>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</si>
  <si>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</si>
  <si>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</si>
  <si>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</si>
  <si>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</si>
  <si>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</si>
  <si>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</si>
  <si>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</si>
  <si>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</si>
  <si>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</si>
  <si>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</si>
  <si>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</si>
  <si>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</si>
  <si>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</si>
  <si>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</si>
  <si>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</si>
  <si>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</si>
  <si>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</si>
  <si>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</si>
  <si>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</si>
  <si>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</si>
  <si>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</si>
  <si>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</si>
  <si>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</si>
  <si>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</si>
  <si>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</si>
  <si>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</si>
  <si>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</si>
  <si>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</si>
  <si>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</si>
  <si>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</si>
  <si>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</si>
  <si>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</si>
  <si>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</si>
  <si>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</si>
  <si>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</si>
  <si>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</si>
  <si>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</si>
  <si>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</si>
  <si>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</si>
  <si>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</si>
  <si>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</si>
  <si>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</si>
  <si>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</si>
  <si>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</si>
  <si>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</si>
  <si>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</si>
  <si>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</si>
  <si>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</si>
  <si>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</si>
  <si>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</si>
  <si>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</si>
  <si>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</si>
  <si>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</si>
  <si>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</si>
  <si>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</si>
  <si>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</si>
  <si>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</si>
  <si>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</si>
  <si>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</si>
  <si>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</si>
  <si>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</si>
  <si>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</si>
  <si>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</si>
  <si>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</si>
  <si>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</si>
  <si>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</si>
  <si>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</si>
  <si>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</si>
  <si>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</si>
  <si>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</si>
  <si>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</si>
  <si>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</si>
  <si>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</si>
  <si>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</si>
  <si>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</si>
  <si>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</si>
  <si>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</si>
  <si>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</si>
  <si>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</si>
  <si>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</si>
  <si>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</si>
  <si>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</si>
  <si>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</si>
  <si>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</si>
  <si>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</si>
  <si>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</si>
  <si>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</si>
  <si>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</si>
  <si>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</si>
  <si>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</si>
  <si>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</si>
  <si>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</si>
  <si>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</si>
  <si>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</si>
  <si>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</si>
  <si>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</si>
  <si>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</si>
  <si>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</si>
  <si>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</si>
  <si>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</si>
  <si>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</si>
  <si>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</si>
  <si>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</si>
  <si>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</si>
  <si>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</si>
  <si>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</si>
  <si>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</si>
  <si>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</si>
  <si>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</si>
  <si>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</si>
  <si>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</si>
  <si>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</si>
  <si>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</si>
  <si>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</si>
  <si>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</si>
  <si>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</si>
  <si>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</si>
  <si>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</si>
  <si>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</si>
  <si>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</si>
  <si>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</si>
  <si>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</si>
  <si>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</si>
  <si>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</si>
  <si>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</si>
  <si>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</si>
  <si>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</si>
  <si>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</si>
  <si>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</si>
  <si>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</si>
  <si>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</si>
  <si>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</si>
  <si>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</si>
  <si>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</si>
  <si>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</si>
  <si>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</si>
  <si>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</si>
  <si>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</si>
  <si>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</si>
  <si>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</si>
  <si>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</si>
  <si>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</si>
  <si>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</si>
  <si>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</si>
  <si>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</si>
  <si>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</si>
  <si>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</si>
  <si>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</si>
  <si>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</si>
  <si>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</si>
  <si>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</si>
  <si>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</si>
  <si>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</si>
  <si>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</si>
  <si>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</si>
  <si>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</si>
  <si>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</si>
  <si>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</si>
  <si>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</si>
  <si>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</si>
  <si>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</si>
  <si>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</si>
  <si>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</si>
  <si>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</si>
  <si>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</si>
  <si>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</si>
  <si>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</si>
  <si>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</si>
  <si>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</si>
  <si>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</si>
  <si>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</si>
  <si>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</si>
  <si>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</si>
  <si>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</si>
  <si>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</si>
  <si>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</si>
  <si>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</si>
  <si>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</si>
  <si>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</si>
  <si>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</si>
  <si>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</si>
  <si>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</si>
  <si>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</si>
  <si>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</si>
  <si>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</si>
  <si>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</si>
  <si>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</si>
  <si>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</si>
  <si>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</si>
  <si>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</si>
  <si>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</si>
  <si>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</si>
  <si>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</si>
  <si>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</si>
  <si>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</si>
  <si>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</si>
  <si>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</si>
  <si>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</si>
  <si>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</si>
  <si>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</si>
  <si>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</si>
  <si>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</si>
  <si>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</si>
  <si>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</si>
  <si>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</si>
  <si>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</si>
  <si>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</si>
  <si>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</si>
  <si>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</si>
  <si>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</si>
  <si>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</si>
  <si>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</si>
  <si>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</si>
  <si>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</si>
  <si>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</si>
  <si>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</si>
  <si>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</si>
  <si>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</si>
  <si>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</si>
  <si>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</si>
  <si>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</si>
  <si>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</si>
  <si>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</si>
  <si>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</si>
  <si>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</si>
  <si>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</si>
  <si>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</si>
  <si>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</si>
  <si>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</si>
  <si>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</si>
  <si>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</si>
  <si>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</si>
  <si>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</si>
  <si>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</si>
  <si>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</si>
  <si>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</si>
  <si>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</si>
  <si>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</si>
  <si>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</si>
  <si>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</si>
  <si>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</si>
  <si>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</si>
  <si>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</si>
  <si>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</si>
  <si>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</si>
  <si>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</si>
  <si>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</si>
  <si>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</si>
  <si>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</si>
  <si>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</si>
  <si>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</si>
  <si>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</si>
  <si>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</si>
  <si>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</si>
  <si>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</si>
  <si>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</si>
  <si>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</si>
  <si>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</si>
  <si>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</si>
  <si>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</si>
  <si>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</si>
  <si>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</si>
  <si>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</si>
  <si>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</si>
  <si>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</si>
  <si>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</si>
  <si>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</si>
  <si>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</si>
  <si>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</si>
  <si>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</si>
  <si>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</si>
  <si>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</si>
  <si>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</si>
  <si>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</si>
  <si>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</si>
  <si>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</si>
  <si>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</si>
  <si>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</si>
  <si>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</si>
  <si>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</si>
  <si>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</si>
  <si>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</si>
  <si>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</si>
  <si>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</si>
  <si>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</si>
  <si>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</si>
  <si>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</si>
  <si>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</si>
  <si>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</si>
  <si>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</si>
  <si>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</si>
  <si>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</si>
  <si>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</si>
  <si>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</si>
  <si>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</si>
  <si>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</si>
  <si>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</si>
  <si>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</si>
  <si>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</si>
  <si>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</si>
  <si>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</si>
  <si>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</si>
  <si>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</si>
  <si>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</si>
  <si>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</si>
  <si>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</si>
  <si>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</si>
  <si>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</si>
  <si>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</si>
  <si>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</si>
  <si>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</si>
  <si>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</si>
  <si>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</si>
  <si>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</si>
  <si>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</si>
  <si>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</si>
  <si>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</si>
  <si>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</si>
  <si>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</si>
  <si>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</si>
  <si>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</si>
  <si>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</si>
  <si>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</si>
  <si>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</si>
  <si>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</si>
  <si>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</si>
  <si>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</si>
  <si>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</si>
  <si>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</si>
  <si>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</si>
  <si>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</si>
  <si>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</si>
  <si>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</si>
  <si>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</si>
  <si>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</si>
  <si>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</si>
  <si>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</si>
  <si>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</si>
  <si>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</si>
  <si>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</si>
  <si>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</si>
  <si>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</si>
  <si>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</si>
  <si>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</si>
  <si>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</si>
  <si>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</si>
  <si>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</si>
  <si>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</si>
  <si>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</si>
  <si>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</si>
  <si>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</si>
  <si>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</si>
  <si>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</si>
  <si>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</si>
  <si>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</si>
  <si>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</si>
  <si>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</si>
  <si>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</si>
  <si>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</si>
  <si>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</si>
  <si>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</si>
  <si>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</si>
  <si>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</si>
  <si>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</si>
  <si>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</si>
  <si>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</si>
  <si>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</si>
  <si>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</si>
  <si>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</si>
  <si>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</si>
  <si>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</si>
  <si>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</si>
  <si>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</si>
  <si>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</si>
  <si>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</si>
  <si>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</si>
  <si>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</si>
  <si>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</si>
  <si>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</si>
  <si>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</si>
  <si>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</si>
  <si>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</si>
  <si>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</si>
  <si>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</si>
  <si>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</si>
  <si>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</si>
  <si>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</si>
  <si>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</si>
  <si>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</si>
  <si>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</si>
  <si>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</si>
  <si>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</si>
  <si>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</si>
  <si>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</si>
  <si>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</si>
  <si>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</si>
  <si>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</si>
  <si>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</si>
  <si>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</si>
  <si>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</si>
  <si>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</si>
  <si>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</si>
  <si>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</si>
  <si>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</si>
  <si>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</si>
  <si>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</si>
  <si>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</si>
  <si>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</si>
  <si>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</si>
  <si>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</si>
  <si>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</si>
  <si>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</si>
  <si>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</si>
  <si>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</si>
  <si>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</si>
  <si>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</si>
  <si>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</si>
  <si>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</si>
  <si>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</si>
  <si>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</si>
  <si>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</si>
  <si>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</si>
  <si>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</si>
  <si>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</si>
  <si>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</si>
  <si>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</si>
  <si>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</si>
  <si>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</si>
  <si>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</si>
  <si>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</si>
  <si>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</si>
  <si>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</si>
  <si>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</si>
  <si>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</si>
  <si>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</si>
  <si>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</si>
  <si>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</si>
  <si>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</si>
  <si>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</si>
  <si>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</si>
  <si>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</si>
  <si>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</si>
  <si>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</si>
  <si>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</si>
  <si>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</si>
  <si>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</si>
  <si>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</si>
  <si>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</si>
  <si>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</si>
  <si>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</si>
  <si>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</si>
  <si>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</si>
  <si>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</si>
  <si>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</si>
  <si>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</si>
  <si>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</si>
  <si>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</si>
  <si>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</si>
  <si>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</si>
  <si>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</si>
  <si>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</si>
  <si>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</si>
  <si>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</si>
  <si>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</si>
  <si>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</si>
  <si>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</si>
  <si>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</si>
  <si>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</si>
  <si>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</si>
  <si>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</si>
  <si>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</si>
  <si>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</si>
  <si>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</si>
  <si>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</si>
  <si>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</si>
  <si>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</si>
  <si>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</si>
  <si>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</si>
  <si>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</si>
  <si>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</si>
  <si>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</si>
  <si>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</si>
  <si>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</si>
  <si>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</si>
  <si>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</si>
  <si>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</si>
  <si>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</si>
  <si>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</si>
  <si>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</si>
  <si>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</si>
  <si>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</si>
  <si>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</si>
  <si>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</si>
  <si>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</si>
  <si>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</si>
  <si>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</si>
  <si>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</si>
  <si>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</si>
  <si>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</si>
  <si>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</si>
  <si>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</si>
  <si>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</si>
  <si>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</si>
  <si>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</si>
  <si>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</si>
  <si>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</si>
  <si>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</si>
  <si>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</si>
  <si>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</si>
  <si>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</si>
  <si>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</si>
  <si>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</si>
  <si>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</si>
  <si>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</si>
  <si>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</si>
  <si>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</si>
  <si>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</si>
  <si>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</si>
  <si>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</si>
  <si>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</si>
  <si>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</si>
  <si>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</si>
  <si>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</si>
  <si>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</si>
  <si>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</si>
  <si>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</si>
  <si>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</si>
  <si>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</si>
  <si>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</si>
  <si>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</si>
  <si>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</si>
  <si>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</si>
  <si>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</si>
  <si>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</si>
  <si>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</si>
  <si>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</si>
  <si>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</si>
  <si>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</si>
  <si>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</si>
  <si>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</si>
  <si>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</si>
  <si>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</si>
  <si>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</si>
  <si>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</si>
  <si>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</si>
  <si>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</si>
  <si>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</si>
  <si>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</si>
  <si>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</si>
  <si>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</si>
  <si>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</si>
  <si>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</si>
  <si>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</si>
  <si>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</si>
  <si>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</si>
  <si>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</si>
  <si>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</si>
  <si>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</si>
  <si>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</si>
  <si>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</si>
  <si>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</si>
  <si>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</si>
  <si>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</si>
  <si>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</si>
  <si>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</si>
  <si>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</si>
  <si>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</si>
  <si>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</si>
  <si>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</si>
  <si>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</si>
  <si>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</si>
  <si>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</si>
  <si>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</si>
  <si>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</si>
  <si>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</si>
  <si>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</si>
  <si>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</si>
  <si>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</si>
  <si>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</si>
  <si>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</si>
  <si>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</si>
  <si>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</si>
  <si>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</si>
  <si>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</si>
  <si>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</si>
  <si>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</si>
  <si>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</si>
  <si>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</si>
  <si>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</si>
  <si>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</si>
  <si>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</si>
  <si>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</si>
  <si>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</si>
  <si>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</si>
  <si>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</si>
  <si>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</si>
  <si>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</si>
  <si>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</si>
  <si>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</si>
  <si>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</si>
  <si>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</si>
  <si>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</si>
  <si>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</si>
  <si>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</si>
  <si>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</si>
  <si>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</si>
  <si>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</si>
  <si>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</si>
  <si>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</si>
  <si>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</si>
  <si>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</si>
  <si>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</si>
  <si>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</si>
  <si>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</si>
  <si>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</si>
  <si>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</si>
  <si>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</si>
  <si>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</si>
  <si>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</si>
  <si>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</si>
  <si>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</si>
  <si>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</si>
  <si>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</si>
  <si>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</si>
  <si>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</si>
  <si>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</si>
  <si>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</si>
  <si>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</si>
  <si>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</si>
  <si>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</si>
  <si>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</si>
  <si>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</si>
  <si>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</si>
  <si>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</si>
  <si>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</si>
  <si>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</si>
  <si>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</si>
  <si>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</si>
  <si>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</si>
  <si>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</si>
  <si>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</si>
  <si>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</si>
  <si>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</si>
  <si>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</si>
  <si>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</si>
  <si>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</si>
  <si>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</si>
  <si>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</si>
  <si>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</si>
  <si>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</si>
  <si>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</si>
  <si>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</si>
  <si>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</si>
  <si>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</si>
  <si>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</si>
  <si>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</si>
  <si>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</si>
  <si>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</si>
  <si>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</si>
  <si>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</si>
  <si>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</si>
  <si>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</si>
  <si>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</si>
  <si>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</si>
  <si>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</si>
  <si>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</si>
  <si>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</si>
  <si>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</si>
  <si>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</si>
  <si>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</si>
  <si>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</si>
  <si>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</si>
  <si>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</si>
  <si>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</si>
  <si>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</si>
  <si>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</si>
  <si>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</si>
  <si>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</si>
  <si>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</si>
  <si>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</si>
  <si>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</si>
  <si>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</si>
  <si>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</si>
  <si>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</si>
  <si>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</si>
  <si>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</si>
  <si>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</si>
  <si>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</si>
  <si>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</si>
  <si>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</si>
  <si>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</si>
  <si>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</si>
  <si>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</si>
  <si>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</si>
  <si>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</si>
  <si>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</si>
  <si>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</si>
  <si>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</si>
  <si>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</si>
  <si>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</si>
  <si>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</si>
  <si>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</si>
  <si>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</si>
  <si>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</si>
  <si>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</si>
  <si>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</si>
  <si>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</si>
  <si>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</si>
  <si>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</si>
  <si>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</si>
  <si>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</si>
  <si>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</si>
  <si>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</si>
  <si>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</si>
  <si>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</si>
  <si>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</si>
  <si>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</si>
  <si>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</si>
  <si>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</si>
  <si>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</si>
  <si>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</si>
  <si>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</si>
  <si>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</si>
  <si>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</si>
  <si>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</si>
  <si>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</si>
  <si>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</si>
  <si>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</si>
  <si>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</si>
  <si>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</si>
  <si>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</si>
  <si>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</si>
  <si>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</si>
  <si>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</si>
  <si>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</si>
  <si>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</si>
  <si>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</si>
  <si>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</si>
  <si>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</si>
  <si>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</si>
  <si>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</si>
  <si>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</si>
  <si>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</si>
  <si>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</si>
  <si>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</si>
  <si>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</si>
  <si>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</si>
  <si>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</si>
  <si>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</si>
  <si>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</si>
  <si>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</si>
  <si>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</si>
  <si>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</si>
  <si>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</si>
  <si>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</si>
  <si>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</si>
  <si>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</si>
  <si>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</si>
  <si>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</si>
  <si>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</si>
  <si>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</si>
  <si>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</si>
  <si>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</si>
  <si>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</si>
  <si>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</si>
  <si>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</si>
  <si>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</si>
  <si>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</si>
  <si>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</si>
  <si>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</si>
  <si>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</si>
  <si>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</si>
  <si>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</si>
  <si>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</si>
  <si>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</si>
  <si>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</si>
  <si>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</si>
  <si>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</si>
  <si>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</si>
  <si>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</si>
  <si>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</si>
  <si>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</si>
  <si>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</si>
  <si>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</si>
  <si>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</si>
  <si>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</si>
  <si>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</si>
  <si>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</si>
  <si>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</si>
  <si>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</si>
  <si>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</si>
  <si>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</si>
  <si>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</si>
  <si>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</si>
  <si>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</si>
  <si>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</si>
  <si>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</si>
  <si>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</si>
  <si>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</si>
  <si>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</si>
  <si>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</si>
  <si>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</si>
  <si>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</si>
  <si>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</si>
  <si>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</si>
  <si>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</si>
  <si>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</si>
  <si>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</si>
  <si>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</si>
  <si>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</si>
  <si>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</si>
  <si>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</si>
  <si>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</si>
  <si>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</si>
  <si>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</si>
  <si>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</si>
  <si>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</si>
  <si>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</si>
  <si>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</si>
  <si>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</si>
  <si>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</si>
  <si>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</si>
  <si>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</si>
  <si>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</si>
  <si>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</si>
  <si>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</si>
  <si>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</si>
  <si>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</si>
  <si>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</si>
  <si>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</si>
  <si>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</si>
  <si>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</si>
  <si>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</si>
  <si>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</si>
  <si>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</si>
  <si>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</si>
  <si>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</si>
  <si>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</si>
  <si>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</si>
  <si>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</si>
  <si>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</si>
  <si>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</si>
  <si>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</si>
  <si>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</si>
  <si>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</si>
  <si>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</si>
  <si>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</si>
  <si>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</si>
  <si>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</si>
  <si>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</si>
  <si>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</si>
  <si>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</si>
  <si>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</si>
  <si>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</si>
  <si>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</si>
  <si>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</si>
  <si>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</si>
  <si>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</si>
  <si>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</si>
  <si>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</si>
  <si>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</si>
  <si>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</si>
  <si>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</si>
  <si>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</si>
  <si>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</si>
  <si>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</si>
  <si>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</si>
  <si>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</si>
  <si>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</si>
  <si>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</si>
  <si>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</si>
  <si>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</si>
  <si>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</si>
  <si>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</si>
  <si>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</si>
  <si>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</si>
  <si>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</si>
  <si>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</si>
  <si>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</si>
  <si>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</si>
  <si>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</si>
  <si>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</si>
  <si>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</si>
  <si>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</si>
  <si>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</si>
  <si>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</si>
  <si>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</si>
  <si>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</si>
  <si>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</si>
  <si>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</si>
  <si>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</si>
  <si>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</si>
  <si>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</si>
  <si>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</si>
  <si>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</si>
  <si>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</si>
  <si>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</si>
  <si>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</si>
  <si>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</si>
  <si>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</si>
  <si>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</si>
  <si>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</si>
  <si>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</si>
  <si>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</si>
  <si>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</si>
  <si>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</si>
  <si>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</si>
  <si>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</si>
  <si>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</si>
  <si>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</si>
  <si>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</si>
  <si>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</si>
  <si>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</si>
  <si>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</si>
  <si>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</si>
  <si>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</si>
  <si>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</si>
  <si>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</si>
  <si>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</si>
  <si>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</si>
  <si>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</si>
  <si>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</si>
  <si>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</si>
  <si>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</si>
  <si>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</si>
  <si>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</si>
  <si>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</si>
  <si>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</si>
  <si>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</si>
  <si>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</si>
  <si>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</si>
  <si>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</si>
  <si>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</si>
  <si>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</si>
  <si>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</si>
  <si>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</si>
  <si>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</si>
  <si>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</si>
  <si>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</si>
  <si>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</si>
  <si>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</si>
  <si>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</si>
  <si>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</si>
  <si>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</si>
  <si>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</si>
  <si>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</si>
  <si>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</si>
  <si>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</si>
  <si>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</si>
  <si>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</si>
  <si>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</si>
  <si>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</si>
  <si>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</si>
  <si>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</si>
  <si>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</si>
  <si>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</si>
  <si>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</si>
  <si>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</si>
  <si>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</si>
  <si>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</si>
  <si>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</si>
  <si>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</si>
  <si>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</si>
  <si>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</si>
  <si>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</si>
  <si>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</si>
  <si>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</si>
  <si>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</si>
  <si>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</si>
  <si>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</si>
  <si>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</si>
  <si>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</si>
  <si>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</si>
  <si>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</si>
  <si>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</si>
  <si>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</si>
  <si>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</si>
  <si>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</si>
  <si>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</si>
  <si>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</si>
  <si>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</si>
  <si>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</si>
  <si>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</si>
  <si>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</si>
  <si>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</si>
  <si>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</si>
  <si>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</si>
  <si>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</si>
  <si>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</si>
  <si>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</si>
  <si>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</si>
  <si>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</si>
  <si>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</si>
  <si>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</si>
  <si>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</si>
  <si>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</si>
  <si>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</si>
  <si>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</si>
  <si>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</si>
  <si>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</si>
  <si>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</si>
  <si>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</si>
  <si>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</si>
  <si>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</si>
  <si>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</si>
  <si>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</si>
  <si>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</si>
  <si>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</si>
  <si>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</si>
  <si>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</si>
  <si>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</si>
  <si>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</si>
  <si>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</si>
  <si>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</si>
  <si>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</si>
  <si>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</si>
  <si>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</si>
  <si>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</si>
  <si>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</si>
  <si>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</si>
  <si>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</si>
  <si>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</si>
  <si>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</si>
  <si>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</si>
  <si>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</si>
  <si>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</si>
  <si>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</si>
  <si>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</si>
  <si>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</si>
  <si>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</si>
  <si>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</si>
  <si>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</si>
  <si>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</si>
  <si>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</si>
  <si>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</si>
  <si>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</si>
  <si>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</si>
  <si>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</si>
  <si>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</si>
  <si>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</si>
  <si>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</si>
  <si>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</si>
  <si>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</si>
  <si>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</si>
  <si>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</si>
  <si>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</si>
  <si>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</si>
  <si>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</si>
  <si>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</si>
  <si>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</si>
  <si>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</si>
  <si>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</si>
  <si>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</si>
  <si>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</si>
  <si>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</si>
  <si>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</si>
  <si>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</si>
  <si>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</si>
  <si>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</si>
  <si>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</si>
  <si>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</si>
  <si>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</si>
  <si>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</si>
  <si>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</si>
  <si>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</si>
  <si>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</si>
  <si>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</si>
  <si>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</si>
  <si>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</si>
  <si>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</si>
  <si>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</si>
  <si>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</si>
  <si>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</si>
  <si>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</si>
  <si>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</si>
  <si>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</si>
  <si>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</si>
  <si>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</si>
  <si>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</si>
  <si>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</si>
  <si>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</si>
  <si>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</si>
  <si>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</si>
  <si>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</si>
  <si>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</si>
  <si>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</si>
  <si>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</si>
  <si>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</si>
  <si>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</si>
  <si>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</si>
  <si>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</si>
  <si>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</si>
  <si>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</si>
  <si>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</si>
  <si>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</si>
  <si>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</si>
  <si>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</si>
  <si>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</si>
  <si>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</si>
  <si>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</si>
  <si>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</si>
  <si>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</si>
  <si>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</si>
  <si>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</si>
  <si>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</si>
  <si>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</si>
  <si>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</si>
  <si>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</si>
  <si>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</si>
  <si>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</si>
  <si>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</si>
  <si>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</si>
  <si>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</si>
  <si>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</si>
  <si>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</si>
  <si>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</si>
  <si>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</si>
  <si>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</si>
  <si>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</si>
  <si>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</si>
  <si>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</si>
  <si>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</si>
  <si>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</si>
  <si>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</si>
  <si>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</si>
  <si>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</si>
  <si>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</si>
  <si>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</si>
  <si>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</si>
  <si>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</si>
  <si>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</si>
  <si>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</si>
  <si>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</si>
  <si>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</si>
  <si>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</si>
  <si>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</si>
  <si>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</si>
  <si>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</si>
  <si>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</si>
  <si>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</si>
  <si>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</si>
  <si>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</si>
  <si>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</si>
  <si>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</si>
  <si>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</si>
  <si>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</si>
  <si>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</si>
  <si>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</si>
  <si>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</si>
  <si>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</si>
  <si>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</si>
  <si>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</si>
  <si>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</si>
  <si>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</si>
  <si>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</si>
  <si>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</si>
  <si>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</si>
  <si>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</si>
  <si>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</si>
  <si>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</si>
  <si>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</si>
  <si>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</si>
  <si>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</si>
  <si>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</si>
  <si>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</si>
  <si>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</si>
  <si>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</si>
  <si>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</si>
  <si>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</si>
  <si>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</si>
  <si>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</si>
  <si>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</si>
  <si>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</si>
  <si>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</si>
  <si>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</si>
  <si>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</si>
  <si>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</si>
  <si>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</si>
  <si>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</si>
  <si>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</si>
  <si>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</si>
  <si>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</si>
  <si>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</si>
  <si>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</si>
  <si>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</si>
  <si>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</si>
  <si>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</si>
  <si>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</si>
  <si>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</si>
  <si>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</si>
  <si>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</si>
  <si>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</si>
  <si>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</si>
  <si>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</si>
  <si>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</si>
  <si>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</si>
  <si>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</si>
  <si>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</si>
  <si>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</si>
  <si>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</si>
  <si>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</si>
  <si>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</si>
  <si>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</si>
  <si>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</si>
  <si>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</si>
  <si>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</si>
  <si>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</si>
  <si>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</si>
  <si>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</si>
  <si>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</si>
  <si>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</si>
  <si>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</si>
  <si>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</si>
  <si>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</si>
  <si>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</si>
  <si>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</si>
  <si>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</si>
  <si>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</si>
  <si>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</si>
  <si>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</si>
  <si>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</si>
  <si>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</si>
  <si>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</si>
  <si>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</si>
  <si>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</si>
  <si>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</si>
  <si>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</si>
  <si>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</si>
  <si>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</si>
  <si>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</si>
  <si>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</si>
  <si>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</si>
  <si>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</si>
  <si>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</si>
  <si>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</si>
  <si>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</si>
  <si>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</si>
  <si>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</si>
  <si>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</si>
  <si>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</si>
  <si>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</si>
  <si>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</si>
  <si>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</si>
  <si>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</si>
  <si>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</si>
  <si>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</si>
  <si>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</si>
  <si>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</si>
  <si>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</si>
  <si>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</si>
  <si>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</si>
  <si>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</si>
  <si>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</si>
  <si>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</si>
  <si>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</si>
  <si>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</si>
  <si>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</si>
  <si>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</si>
  <si>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</si>
  <si>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</si>
  <si>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</si>
  <si>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</si>
  <si>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</si>
  <si>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</si>
  <si>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</si>
  <si>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</si>
  <si>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</si>
  <si>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</si>
  <si>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</si>
  <si>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</si>
  <si>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</si>
  <si>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</si>
  <si>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</si>
  <si>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</si>
  <si>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</si>
  <si>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</si>
  <si>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</si>
  <si>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</si>
  <si>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</si>
  <si>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</si>
  <si>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</si>
  <si>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</si>
  <si>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</si>
  <si>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</si>
  <si>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</si>
  <si>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</si>
  <si>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</si>
  <si>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</si>
  <si>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</si>
  <si>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</si>
  <si>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</si>
  <si>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</si>
  <si>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</si>
  <si>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</si>
  <si>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</si>
  <si>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</si>
  <si>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</si>
  <si>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</si>
  <si>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</si>
  <si>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</si>
  <si>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</si>
  <si>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</si>
  <si>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</si>
  <si>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</si>
  <si>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</si>
  <si>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</si>
  <si>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</si>
  <si>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</si>
  <si>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</si>
  <si>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</si>
  <si>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</si>
  <si>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</si>
  <si>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</si>
  <si>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</si>
  <si>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</si>
  <si>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</si>
  <si>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</si>
  <si>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</si>
  <si>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</si>
  <si>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</si>
  <si>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</si>
  <si>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</si>
  <si>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</si>
  <si>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</si>
  <si>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</si>
  <si>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</si>
  <si>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</si>
  <si>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</si>
  <si>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</si>
  <si>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</si>
  <si>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</si>
  <si>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</si>
  <si>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</si>
  <si>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</si>
  <si>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</si>
  <si>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</si>
  <si>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</si>
  <si>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</si>
  <si>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</si>
  <si>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</si>
  <si>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</si>
  <si>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</si>
  <si>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</si>
  <si>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</si>
  <si>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</si>
  <si>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</si>
  <si>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</si>
  <si>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</si>
  <si>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</si>
  <si>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</si>
  <si>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</si>
  <si>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</si>
  <si>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</si>
  <si>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</si>
  <si>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</si>
  <si>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</si>
  <si>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</si>
  <si>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</si>
  <si>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</si>
  <si>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</si>
  <si>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</si>
  <si>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</si>
  <si>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</si>
  <si>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</si>
  <si>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</si>
  <si>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</si>
  <si>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</si>
  <si>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</si>
  <si>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</si>
  <si>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</si>
  <si>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</si>
  <si>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</si>
  <si>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</si>
  <si>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</si>
  <si>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</si>
  <si>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</si>
  <si>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</si>
  <si>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</si>
  <si>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</si>
  <si>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</si>
  <si>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</si>
  <si>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</si>
  <si>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</si>
  <si>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</si>
  <si>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</si>
  <si>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</si>
  <si>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</si>
  <si>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</si>
  <si>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</si>
  <si>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</si>
  <si>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</si>
  <si>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</si>
  <si>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</si>
  <si>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</si>
  <si>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</si>
  <si>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</si>
  <si>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</si>
  <si>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</si>
  <si>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</si>
  <si>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</si>
  <si>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</si>
  <si>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</si>
  <si>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</si>
  <si>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</si>
  <si>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</si>
  <si>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</si>
  <si>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</si>
  <si>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</si>
  <si>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</si>
  <si>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</si>
  <si>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</si>
  <si>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</si>
  <si>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</si>
  <si>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</si>
  <si>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</si>
  <si>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</si>
  <si>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</si>
  <si>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</si>
  <si>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</si>
  <si>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</si>
  <si>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</si>
  <si>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</si>
  <si>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</si>
  <si>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</si>
  <si>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</si>
  <si>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</si>
  <si>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</si>
  <si>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</si>
  <si>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</si>
  <si>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</si>
  <si>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</si>
  <si>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</si>
  <si>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</si>
  <si>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</si>
  <si>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</si>
  <si>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</si>
  <si>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</si>
  <si>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</si>
  <si>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</si>
  <si>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</si>
  <si>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</si>
  <si>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</si>
  <si>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</si>
  <si>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</si>
  <si>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</si>
  <si>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</si>
  <si>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</si>
  <si>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</si>
  <si>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</si>
  <si>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</si>
  <si>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</si>
  <si>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</si>
  <si>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</si>
  <si>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</si>
  <si>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</si>
  <si>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</si>
  <si>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</si>
  <si>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</si>
  <si>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</si>
  <si>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</si>
  <si>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</si>
  <si>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</si>
  <si>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</si>
  <si>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</si>
  <si>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</si>
  <si>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</si>
  <si>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</si>
  <si>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</si>
  <si>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</si>
  <si>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</si>
  <si>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</si>
  <si>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</si>
  <si>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</si>
  <si>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</si>
  <si>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</si>
  <si>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</si>
  <si>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</si>
  <si>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</si>
  <si>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</si>
  <si>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</si>
  <si>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</si>
  <si>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</si>
  <si>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</si>
  <si>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</si>
  <si>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</si>
  <si>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</si>
  <si>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</si>
  <si>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</si>
  <si>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1147</t>
  </si>
  <si>
    <t>ATENDER A LA PRIMERA INFANCIA EN EL MARCO DE LA POLITICA DE ESTADO " DE CERO A SIEMPRE ",ESPECIFICAMENTE A LOS NIÑOS Y NIÑAS MENORES DE 5 CINCO AÑOS DE FAMILIAS EN SITUACION DE VULNERABILIDAD DE CONFORMIDAD CON LAS DIRECTRICES, LINEAMIENTOS Y PARAMETROS ESTABLECIDOS POR EL ICBF, EN LAS SIGUIENTES FORMAS DE ATENCION : HOGARES COMUNITARIOS DE BIENESTAR TRADICIONALES,FAMILIARES,MULTIPLES, AGRUPADOS,EMPRESARIALES,JARDINES SOCIALES,FAMI Y HOGARES COMUNITARIOS INTEGRALES</t>
  </si>
  <si>
    <t>OIA - ORGANIZACIÓN DE INDIGENAS DE ANTIOQUIA</t>
  </si>
  <si>
    <t>007-2019</t>
  </si>
  <si>
    <t>BRINDAR ACOMPAÑAMIENTO PARA EL DESARROLLO DE ACCIONES DE ATENCIÓN ETNO PEDAGOGICOS – ETNO DIDACTICOS DE LA PRIMERA INFANCIA, BAJO LA MODALIDAD PROPIA, E INTERCULTURAL EN LOS MUNICIPIOS DE MUTATA, NECOCLI, TURBO, DABEIBA, FRONTINO, URAMITA.</t>
  </si>
  <si>
    <t>2021-5-20000006.0</t>
  </si>
  <si>
    <t>01/05/2019</t>
  </si>
  <si>
    <t>30/11/2019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</si>
</sst>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1" fillId="10"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left" vertical="center" wrapText="1"/>
      <protection locked="0"/>
    </xf>
    <xf numFmtId="167" fontId="31" fillId="9" borderId="3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26" sqref="E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3" t="str">
        <f>HYPERLINK("#MI_Oferente_Singular!A114","CAPACIDAD RESIDUAL")</f>
        <v>CAPACIDAD RESIDUAL</v>
      </c>
      <c r="F8" s="244"/>
      <c r="G8" s="24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3" t="str">
        <f>HYPERLINK("#MI_Oferente_Singular!A162","TALENTO HUMANO")</f>
        <v>TALENTO HUMANO</v>
      </c>
      <c r="F9" s="244"/>
      <c r="G9" s="24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3" t="str">
        <f>HYPERLINK("#MI_Oferente_Singular!F162","INFRAESTRUCTURA")</f>
        <v>INFRAESTRUCTURA</v>
      </c>
      <c r="F10" s="244"/>
      <c r="G10" s="24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2" t="s">
        <v>36</v>
      </c>
      <c r="I15" s="32" t="s">
        <v>2624</v>
      </c>
      <c r="J15" s="107" t="s">
        <v>2626</v>
      </c>
      <c r="L15" s="227" t="s">
        <v>8</v>
      </c>
      <c r="M15" s="22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7" t="s">
        <v>11</v>
      </c>
      <c r="J19" s="138" t="s">
        <v>10</v>
      </c>
      <c r="K19" s="138" t="s">
        <v>2609</v>
      </c>
      <c r="L19" s="138" t="s">
        <v>1161</v>
      </c>
      <c r="M19" s="138" t="s">
        <v>1162</v>
      </c>
      <c r="N19" s="139" t="s">
        <v>2610</v>
      </c>
      <c r="O19" s="134"/>
      <c r="Q19" s="51"/>
      <c r="R19" s="51"/>
    </row>
    <row r="20" spans="1:23" ht="30" customHeight="1" x14ac:dyDescent="0.25">
      <c r="A20" s="9"/>
      <c r="B20" s="108">
        <v>900204791</v>
      </c>
      <c r="C20" s="5"/>
      <c r="D20" s="73"/>
      <c r="E20" s="5"/>
      <c r="F20" s="5"/>
      <c r="G20" s="5"/>
      <c r="H20" s="246"/>
      <c r="I20" s="146" t="s">
        <v>36</v>
      </c>
      <c r="J20" s="147" t="s">
        <v>86</v>
      </c>
      <c r="K20" s="148">
        <v>1673238299</v>
      </c>
      <c r="L20" s="149">
        <v>44197</v>
      </c>
      <c r="M20" s="149">
        <v>44561</v>
      </c>
      <c r="N20" s="132">
        <f>+(M20-L20)/30</f>
        <v>12.133333333333333</v>
      </c>
      <c r="O20" s="135"/>
      <c r="U20" s="131"/>
      <c r="V20" s="104">
        <f ca="1">NOW()</f>
        <v>44192.696677430555</v>
      </c>
      <c r="W20" s="104">
        <f ca="1">NOW()</f>
        <v>44192.696677430555</v>
      </c>
    </row>
    <row r="21" spans="1:23" ht="30" customHeight="1" outlineLevel="1" x14ac:dyDescent="0.25">
      <c r="A21" s="9"/>
      <c r="B21" s="71"/>
      <c r="C21" s="5"/>
      <c r="D21" s="5"/>
      <c r="E21" s="5"/>
      <c r="F21" s="5"/>
      <c r="G21" s="5"/>
      <c r="H21" s="70"/>
      <c r="I21" s="146" t="s">
        <v>36</v>
      </c>
      <c r="J21" s="147" t="s">
        <v>151</v>
      </c>
      <c r="K21" s="148"/>
      <c r="L21" s="149"/>
      <c r="M21" s="149"/>
      <c r="N21" s="132">
        <f t="shared" ref="N21:N35" si="0">+(M21-L21)/30</f>
        <v>0</v>
      </c>
      <c r="O21" s="136"/>
    </row>
    <row r="22" spans="1:23" ht="30" customHeight="1" outlineLevel="1" x14ac:dyDescent="0.25">
      <c r="A22" s="9"/>
      <c r="B22" s="71"/>
      <c r="C22" s="5"/>
      <c r="D22" s="5"/>
      <c r="E22" s="5"/>
      <c r="F22" s="5"/>
      <c r="G22" s="5"/>
      <c r="H22" s="70"/>
      <c r="I22" s="146" t="s">
        <v>36</v>
      </c>
      <c r="J22" s="147" t="s">
        <v>115</v>
      </c>
      <c r="K22" s="148"/>
      <c r="L22" s="149"/>
      <c r="M22" s="149"/>
      <c r="N22" s="133">
        <f t="shared" ref="N22:N33" si="1">+(M22-L22)/30</f>
        <v>0</v>
      </c>
      <c r="O22" s="136"/>
    </row>
    <row r="23" spans="1:23" ht="30" customHeight="1" outlineLevel="1" x14ac:dyDescent="0.25">
      <c r="A23" s="9"/>
      <c r="B23" s="101"/>
      <c r="C23" s="21"/>
      <c r="D23" s="21"/>
      <c r="E23" s="21"/>
      <c r="F23" s="5"/>
      <c r="G23" s="5"/>
      <c r="H23" s="70"/>
      <c r="I23" s="146" t="s">
        <v>36</v>
      </c>
      <c r="J23" s="147" t="s">
        <v>66</v>
      </c>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6"/>
      <c r="I37" s="127"/>
      <c r="J37" s="127"/>
      <c r="K37" s="127"/>
      <c r="L37" s="127"/>
      <c r="M37" s="127"/>
      <c r="N37" s="127"/>
      <c r="O37" s="128"/>
    </row>
    <row r="38" spans="1:16" ht="21" customHeight="1" x14ac:dyDescent="0.25">
      <c r="A38" s="9"/>
      <c r="B38" s="241" t="str">
        <f>VLOOKUP(B20,EAS!A2:B1439,2,0)</f>
        <v>CORPORACION ABRAZAR</v>
      </c>
      <c r="C38" s="241"/>
      <c r="D38" s="241"/>
      <c r="E38" s="241"/>
      <c r="F38" s="241"/>
      <c r="G38" s="5"/>
      <c r="H38" s="129"/>
      <c r="I38" s="250" t="s">
        <v>7</v>
      </c>
      <c r="J38" s="250"/>
      <c r="K38" s="250"/>
      <c r="L38" s="250"/>
      <c r="M38" s="250"/>
      <c r="N38" s="250"/>
      <c r="O38" s="130"/>
    </row>
    <row r="39" spans="1:16" ht="42.95" customHeight="1" thickBot="1" x14ac:dyDescent="0.3">
      <c r="A39" s="10"/>
      <c r="B39" s="11"/>
      <c r="C39" s="11"/>
      <c r="D39" s="11"/>
      <c r="E39" s="11"/>
      <c r="F39" s="11"/>
      <c r="G39" s="11"/>
      <c r="H39" s="10"/>
      <c r="I39" s="236" t="s">
        <v>2684</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74" t="s">
        <v>2665</v>
      </c>
      <c r="C48" s="175" t="s">
        <v>31</v>
      </c>
      <c r="D48" s="176" t="s">
        <v>2685</v>
      </c>
      <c r="E48" s="177">
        <v>42675</v>
      </c>
      <c r="F48" s="177">
        <v>43312</v>
      </c>
      <c r="G48" s="157">
        <f>IF(AND(E48&lt;&gt;"",F48&lt;&gt;""),((F48-E48)/30),"")</f>
        <v>21.233333333333334</v>
      </c>
      <c r="H48" s="178" t="s">
        <v>2686</v>
      </c>
      <c r="I48" s="112" t="s">
        <v>36</v>
      </c>
      <c r="J48" s="112" t="s">
        <v>66</v>
      </c>
      <c r="K48" s="179">
        <v>3605993990</v>
      </c>
      <c r="L48" s="114" t="s">
        <v>1148</v>
      </c>
      <c r="M48" s="115">
        <v>1</v>
      </c>
      <c r="N48" s="114" t="s">
        <v>27</v>
      </c>
      <c r="O48" s="114" t="s">
        <v>26</v>
      </c>
      <c r="P48" s="78"/>
    </row>
    <row r="49" spans="1:16" s="6" customFormat="1" ht="24.75" customHeight="1" x14ac:dyDescent="0.25">
      <c r="A49" s="140">
        <v>2</v>
      </c>
      <c r="B49" s="174" t="s">
        <v>2665</v>
      </c>
      <c r="C49" s="175" t="s">
        <v>31</v>
      </c>
      <c r="D49" s="176" t="s">
        <v>2685</v>
      </c>
      <c r="E49" s="177">
        <v>42675</v>
      </c>
      <c r="F49" s="177">
        <v>43312</v>
      </c>
      <c r="G49" s="157">
        <f t="shared" ref="G49:G50" si="2">IF(AND(E49&lt;&gt;"",F49&lt;&gt;""),((F49-E49)/30),"")</f>
        <v>21.233333333333334</v>
      </c>
      <c r="H49" s="178" t="s">
        <v>2686</v>
      </c>
      <c r="I49" s="112" t="s">
        <v>36</v>
      </c>
      <c r="J49" s="118" t="s">
        <v>151</v>
      </c>
      <c r="K49" s="179">
        <v>3605993990</v>
      </c>
      <c r="L49" s="114" t="s">
        <v>1148</v>
      </c>
      <c r="M49" s="115">
        <v>1</v>
      </c>
      <c r="N49" s="114" t="s">
        <v>27</v>
      </c>
      <c r="O49" s="121" t="s">
        <v>26</v>
      </c>
      <c r="P49" s="78"/>
    </row>
    <row r="50" spans="1:16" s="6" customFormat="1" ht="24.75" customHeight="1" x14ac:dyDescent="0.25">
      <c r="A50" s="140">
        <v>3</v>
      </c>
      <c r="B50" s="174" t="s">
        <v>2665</v>
      </c>
      <c r="C50" s="175" t="s">
        <v>31</v>
      </c>
      <c r="D50" s="176" t="s">
        <v>2685</v>
      </c>
      <c r="E50" s="177">
        <v>42675</v>
      </c>
      <c r="F50" s="177">
        <v>43312</v>
      </c>
      <c r="G50" s="157">
        <f t="shared" si="2"/>
        <v>21.233333333333334</v>
      </c>
      <c r="H50" s="178" t="s">
        <v>2686</v>
      </c>
      <c r="I50" s="112" t="s">
        <v>36</v>
      </c>
      <c r="J50" s="112" t="s">
        <v>86</v>
      </c>
      <c r="K50" s="179">
        <v>3605993990</v>
      </c>
      <c r="L50" s="114" t="s">
        <v>1148</v>
      </c>
      <c r="M50" s="115">
        <v>1</v>
      </c>
      <c r="N50" s="114" t="s">
        <v>27</v>
      </c>
      <c r="O50" s="114" t="s">
        <v>26</v>
      </c>
      <c r="P50" s="78"/>
    </row>
    <row r="51" spans="1:16" s="6" customFormat="1" ht="24.75" customHeight="1" outlineLevel="1" x14ac:dyDescent="0.25">
      <c r="A51" s="140">
        <v>4</v>
      </c>
      <c r="B51" s="174" t="s">
        <v>2665</v>
      </c>
      <c r="C51" s="175" t="s">
        <v>31</v>
      </c>
      <c r="D51" s="176" t="s">
        <v>2685</v>
      </c>
      <c r="E51" s="177">
        <v>42675</v>
      </c>
      <c r="F51" s="177">
        <v>43312</v>
      </c>
      <c r="G51" s="157">
        <f t="shared" ref="G51:G107" si="3">IF(AND(E51&lt;&gt;"",F51&lt;&gt;""),((F51-E51)/30),"")</f>
        <v>21.233333333333334</v>
      </c>
      <c r="H51" s="178" t="s">
        <v>2686</v>
      </c>
      <c r="I51" s="112" t="s">
        <v>36</v>
      </c>
      <c r="J51" s="112" t="s">
        <v>115</v>
      </c>
      <c r="K51" s="179">
        <v>3605993990</v>
      </c>
      <c r="L51" s="121" t="s">
        <v>1148</v>
      </c>
      <c r="M51" s="115">
        <v>1</v>
      </c>
      <c r="N51" s="121" t="s">
        <v>27</v>
      </c>
      <c r="O51" s="121" t="s">
        <v>26</v>
      </c>
      <c r="P51" s="78"/>
    </row>
    <row r="52" spans="1:16" s="7" customFormat="1" ht="24.75" customHeight="1" outlineLevel="1" x14ac:dyDescent="0.25">
      <c r="A52" s="141">
        <v>5</v>
      </c>
      <c r="B52" s="174" t="s">
        <v>2687</v>
      </c>
      <c r="C52" s="175" t="s">
        <v>32</v>
      </c>
      <c r="D52" s="176" t="s">
        <v>2688</v>
      </c>
      <c r="E52" s="176" t="s">
        <v>2691</v>
      </c>
      <c r="F52" s="176" t="s">
        <v>2692</v>
      </c>
      <c r="G52" s="157">
        <f t="shared" si="3"/>
        <v>7.1</v>
      </c>
      <c r="H52" s="178" t="s">
        <v>2689</v>
      </c>
      <c r="I52" s="112" t="s">
        <v>36</v>
      </c>
      <c r="J52" s="118" t="s">
        <v>151</v>
      </c>
      <c r="K52" s="179">
        <v>58000000</v>
      </c>
      <c r="L52" s="121" t="s">
        <v>1148</v>
      </c>
      <c r="M52" s="115">
        <v>1</v>
      </c>
      <c r="N52" s="121" t="s">
        <v>27</v>
      </c>
      <c r="O52" s="121" t="s">
        <v>1148</v>
      </c>
      <c r="P52" s="79"/>
    </row>
    <row r="53" spans="1:16" s="7" customFormat="1" ht="24.75" customHeight="1" outlineLevel="1" x14ac:dyDescent="0.25">
      <c r="A53" s="141">
        <v>6</v>
      </c>
      <c r="B53" s="174" t="s">
        <v>2687</v>
      </c>
      <c r="C53" s="175" t="s">
        <v>32</v>
      </c>
      <c r="D53" s="176" t="s">
        <v>2688</v>
      </c>
      <c r="E53" s="176" t="s">
        <v>2691</v>
      </c>
      <c r="F53" s="176" t="s">
        <v>2692</v>
      </c>
      <c r="G53" s="157">
        <f t="shared" si="3"/>
        <v>7.1</v>
      </c>
      <c r="H53" s="178" t="s">
        <v>2689</v>
      </c>
      <c r="I53" s="112" t="s">
        <v>36</v>
      </c>
      <c r="J53" s="118" t="s">
        <v>86</v>
      </c>
      <c r="K53" s="179">
        <v>58000000</v>
      </c>
      <c r="L53" s="121" t="s">
        <v>1148</v>
      </c>
      <c r="M53" s="115">
        <v>1</v>
      </c>
      <c r="N53" s="121" t="s">
        <v>27</v>
      </c>
      <c r="O53" s="121" t="s">
        <v>1148</v>
      </c>
      <c r="P53" s="79"/>
    </row>
    <row r="54" spans="1:16" s="7" customFormat="1" ht="24.75" customHeight="1" outlineLevel="1" x14ac:dyDescent="0.25">
      <c r="A54" s="141">
        <v>7</v>
      </c>
      <c r="B54" s="110"/>
      <c r="C54" s="111"/>
      <c r="D54" s="109"/>
      <c r="E54" s="142"/>
      <c r="F54" s="142"/>
      <c r="G54" s="157" t="str">
        <f t="shared" si="3"/>
        <v/>
      </c>
      <c r="H54" s="113"/>
      <c r="I54" s="112"/>
      <c r="J54" s="112"/>
      <c r="K54" s="116"/>
      <c r="L54" s="114"/>
      <c r="M54" s="115"/>
      <c r="N54" s="114"/>
      <c r="O54" s="114"/>
      <c r="P54" s="79"/>
    </row>
    <row r="55" spans="1:16" s="7" customFormat="1" ht="24.75" customHeight="1" outlineLevel="1" x14ac:dyDescent="0.25">
      <c r="A55" s="141">
        <v>8</v>
      </c>
      <c r="B55" s="110"/>
      <c r="C55" s="111"/>
      <c r="D55" s="109"/>
      <c r="E55" s="142"/>
      <c r="F55" s="142"/>
      <c r="G55" s="157" t="str">
        <f t="shared" si="3"/>
        <v/>
      </c>
      <c r="H55" s="113"/>
      <c r="I55" s="112"/>
      <c r="J55" s="112"/>
      <c r="K55" s="116"/>
      <c r="L55" s="114"/>
      <c r="M55" s="115"/>
      <c r="N55" s="114"/>
      <c r="O55" s="114"/>
      <c r="P55" s="79"/>
    </row>
    <row r="56" spans="1:16" s="7" customFormat="1" ht="24.75" customHeight="1" outlineLevel="1" x14ac:dyDescent="0.25">
      <c r="A56" s="141">
        <v>9</v>
      </c>
      <c r="B56" s="110"/>
      <c r="C56" s="111"/>
      <c r="D56" s="109"/>
      <c r="E56" s="142"/>
      <c r="F56" s="142"/>
      <c r="G56" s="157" t="str">
        <f t="shared" si="3"/>
        <v/>
      </c>
      <c r="H56" s="113"/>
      <c r="I56" s="112"/>
      <c r="J56" s="112"/>
      <c r="K56" s="116"/>
      <c r="L56" s="114"/>
      <c r="M56" s="115"/>
      <c r="N56" s="114"/>
      <c r="O56" s="114"/>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2679</v>
      </c>
      <c r="E114" s="142">
        <v>44169</v>
      </c>
      <c r="F114" s="142">
        <v>44773</v>
      </c>
      <c r="G114" s="157">
        <f>IF(AND(E114&lt;&gt;"",F114&lt;&gt;""),((F114-E114)/30),"")</f>
        <v>20.133333333333333</v>
      </c>
      <c r="H114" s="119" t="s">
        <v>2680</v>
      </c>
      <c r="I114" s="118" t="s">
        <v>36</v>
      </c>
      <c r="J114" s="118" t="s">
        <v>45</v>
      </c>
      <c r="K114" s="120">
        <v>7437871426</v>
      </c>
      <c r="L114" s="100">
        <f>+IF(AND(K114&gt;0,O114="Ejecución"),(K114/877802)*Tabla28[[#This Row],[% participación]],IF(AND(K114&gt;0,O114&lt;&gt;"Ejecución"),"-",""))</f>
        <v>8473.2905894495561</v>
      </c>
      <c r="M114" s="121" t="s">
        <v>1148</v>
      </c>
      <c r="N114" s="170">
        <v>1</v>
      </c>
      <c r="O114" s="159" t="s">
        <v>1150</v>
      </c>
      <c r="P114" s="78"/>
    </row>
    <row r="115" spans="1:16" s="6" customFormat="1" ht="24.75" customHeight="1" x14ac:dyDescent="0.25">
      <c r="A115" s="140">
        <v>2</v>
      </c>
      <c r="B115" s="158" t="s">
        <v>2665</v>
      </c>
      <c r="C115" s="160" t="s">
        <v>31</v>
      </c>
      <c r="D115" s="118" t="s">
        <v>2679</v>
      </c>
      <c r="E115" s="142">
        <v>44169</v>
      </c>
      <c r="F115" s="142">
        <v>44773</v>
      </c>
      <c r="G115" s="157">
        <f t="shared" ref="G115:G116" si="4">IF(AND(E115&lt;&gt;"",F115&lt;&gt;""),((F115-E115)/30),"")</f>
        <v>20.133333333333333</v>
      </c>
      <c r="H115" s="119" t="s">
        <v>2680</v>
      </c>
      <c r="I115" s="118" t="s">
        <v>36</v>
      </c>
      <c r="J115" s="63" t="s">
        <v>42</v>
      </c>
      <c r="K115" s="68"/>
      <c r="L115" s="100" t="str">
        <f>+IF(AND(K115&gt;0,O115="Ejecución"),(K115/877802)*Tabla28[[#This Row],[% participación]],IF(AND(K115&gt;0,O115&lt;&gt;"Ejecución"),"-",""))</f>
        <v/>
      </c>
      <c r="M115" s="65" t="s">
        <v>1148</v>
      </c>
      <c r="N115" s="170">
        <v>1</v>
      </c>
      <c r="O115" s="159" t="s">
        <v>1150</v>
      </c>
      <c r="P115" s="78"/>
    </row>
    <row r="116" spans="1:16" s="6" customFormat="1" ht="24.75" customHeight="1" x14ac:dyDescent="0.25">
      <c r="A116" s="140">
        <v>3</v>
      </c>
      <c r="B116" s="158" t="s">
        <v>2665</v>
      </c>
      <c r="C116" s="160" t="s">
        <v>31</v>
      </c>
      <c r="D116" s="118" t="s">
        <v>2679</v>
      </c>
      <c r="E116" s="142">
        <v>44169</v>
      </c>
      <c r="F116" s="142">
        <v>44773</v>
      </c>
      <c r="G116" s="157">
        <f t="shared" si="4"/>
        <v>20.133333333333333</v>
      </c>
      <c r="H116" s="119" t="s">
        <v>2680</v>
      </c>
      <c r="I116" s="118" t="s">
        <v>36</v>
      </c>
      <c r="J116" s="63" t="s">
        <v>96</v>
      </c>
      <c r="K116" s="68"/>
      <c r="L116" s="100" t="str">
        <f>+IF(AND(K116&gt;0,O116="Ejecución"),(K116/877802)*Tabla28[[#This Row],[% participación]],IF(AND(K116&gt;0,O116&lt;&gt;"Ejecución"),"-",""))</f>
        <v/>
      </c>
      <c r="M116" s="65" t="s">
        <v>1148</v>
      </c>
      <c r="N116" s="170">
        <v>1</v>
      </c>
      <c r="O116" s="159" t="s">
        <v>1150</v>
      </c>
      <c r="P116" s="78"/>
    </row>
    <row r="117" spans="1:16" s="6" customFormat="1" ht="24.75" customHeight="1" outlineLevel="1" x14ac:dyDescent="0.25">
      <c r="A117" s="140">
        <v>4</v>
      </c>
      <c r="B117" s="158" t="s">
        <v>2665</v>
      </c>
      <c r="C117" s="160" t="s">
        <v>31</v>
      </c>
      <c r="D117" s="118" t="s">
        <v>2679</v>
      </c>
      <c r="E117" s="142">
        <v>44169</v>
      </c>
      <c r="F117" s="142">
        <v>44773</v>
      </c>
      <c r="G117" s="157">
        <f t="shared" ref="G117:G159" si="5">IF(AND(E117&lt;&gt;"",F117&lt;&gt;""),((F117-E117)/30),"")</f>
        <v>20.133333333333333</v>
      </c>
      <c r="H117" s="119" t="s">
        <v>2680</v>
      </c>
      <c r="I117" s="118" t="s">
        <v>36</v>
      </c>
      <c r="J117" s="63" t="s">
        <v>102</v>
      </c>
      <c r="K117" s="68"/>
      <c r="L117" s="100" t="str">
        <f>+IF(AND(K117&gt;0,O117="Ejecución"),(K117/877802)*Tabla28[[#This Row],[% participación]],IF(AND(K117&gt;0,O117&lt;&gt;"Ejecución"),"-",""))</f>
        <v/>
      </c>
      <c r="M117" s="65" t="s">
        <v>1148</v>
      </c>
      <c r="N117" s="170">
        <v>1</v>
      </c>
      <c r="O117" s="159" t="s">
        <v>1150</v>
      </c>
      <c r="P117" s="78"/>
    </row>
    <row r="118" spans="1:16" s="7" customFormat="1" ht="24.75" customHeight="1" outlineLevel="1" x14ac:dyDescent="0.25">
      <c r="A118" s="141">
        <v>5</v>
      </c>
      <c r="B118" s="158" t="s">
        <v>2665</v>
      </c>
      <c r="C118" s="160" t="s">
        <v>31</v>
      </c>
      <c r="D118" s="118" t="s">
        <v>2679</v>
      </c>
      <c r="E118" s="142">
        <v>44169</v>
      </c>
      <c r="F118" s="142">
        <v>44773</v>
      </c>
      <c r="G118" s="157">
        <f t="shared" si="5"/>
        <v>20.133333333333333</v>
      </c>
      <c r="H118" s="119" t="s">
        <v>2680</v>
      </c>
      <c r="I118" s="118" t="s">
        <v>36</v>
      </c>
      <c r="J118" s="63" t="s">
        <v>148</v>
      </c>
      <c r="K118" s="68"/>
      <c r="L118" s="100" t="str">
        <f>+IF(AND(K118&gt;0,O118="Ejecución"),(K118/877802)*Tabla28[[#This Row],[% participación]],IF(AND(K118&gt;0,O118&lt;&gt;"Ejecución"),"-",""))</f>
        <v/>
      </c>
      <c r="M118" s="65" t="s">
        <v>1148</v>
      </c>
      <c r="N118" s="170">
        <v>1</v>
      </c>
      <c r="O118" s="159" t="s">
        <v>1150</v>
      </c>
      <c r="P118" s="79"/>
    </row>
    <row r="119" spans="1:16" s="7" customFormat="1" ht="24.75" customHeight="1" outlineLevel="1" x14ac:dyDescent="0.25">
      <c r="A119" s="141">
        <v>6</v>
      </c>
      <c r="B119" s="158" t="s">
        <v>2665</v>
      </c>
      <c r="C119" s="160" t="s">
        <v>31</v>
      </c>
      <c r="D119" s="118" t="s">
        <v>2679</v>
      </c>
      <c r="E119" s="142">
        <v>44169</v>
      </c>
      <c r="F119" s="142">
        <v>44773</v>
      </c>
      <c r="G119" s="157">
        <f t="shared" si="5"/>
        <v>20.133333333333333</v>
      </c>
      <c r="H119" s="119" t="s">
        <v>2680</v>
      </c>
      <c r="I119" s="118" t="s">
        <v>36</v>
      </c>
      <c r="J119" s="63" t="s">
        <v>107</v>
      </c>
      <c r="K119" s="68"/>
      <c r="L119" s="100" t="str">
        <f>+IF(AND(K119&gt;0,O119="Ejecución"),(K119/877802)*Tabla28[[#This Row],[% participación]],IF(AND(K119&gt;0,O119&lt;&gt;"Ejecución"),"-",""))</f>
        <v/>
      </c>
      <c r="M119" s="65" t="s">
        <v>1148</v>
      </c>
      <c r="N119" s="170">
        <v>1</v>
      </c>
      <c r="O119" s="159" t="s">
        <v>1150</v>
      </c>
      <c r="P119" s="79"/>
    </row>
    <row r="120" spans="1:16" s="7" customFormat="1" ht="24.75" customHeight="1" outlineLevel="1" x14ac:dyDescent="0.25">
      <c r="A120" s="141">
        <v>7</v>
      </c>
      <c r="B120" s="158" t="s">
        <v>2665</v>
      </c>
      <c r="C120" s="160" t="s">
        <v>31</v>
      </c>
      <c r="D120" s="118" t="s">
        <v>2679</v>
      </c>
      <c r="E120" s="142">
        <v>44169</v>
      </c>
      <c r="F120" s="142">
        <v>44773</v>
      </c>
      <c r="G120" s="157">
        <f t="shared" si="5"/>
        <v>20.133333333333333</v>
      </c>
      <c r="H120" s="119" t="s">
        <v>2680</v>
      </c>
      <c r="I120" s="118" t="s">
        <v>36</v>
      </c>
      <c r="J120" s="63" t="s">
        <v>85</v>
      </c>
      <c r="K120" s="68"/>
      <c r="L120" s="100" t="str">
        <f>+IF(AND(K120&gt;0,O120="Ejecución"),(K120/877802)*Tabla28[[#This Row],[% participación]],IF(AND(K120&gt;0,O120&lt;&gt;"Ejecución"),"-",""))</f>
        <v/>
      </c>
      <c r="M120" s="65" t="s">
        <v>1148</v>
      </c>
      <c r="N120" s="170">
        <v>1</v>
      </c>
      <c r="O120" s="159" t="s">
        <v>1150</v>
      </c>
      <c r="P120" s="79"/>
    </row>
    <row r="121" spans="1:16" s="7" customFormat="1" ht="24.75" customHeight="1" outlineLevel="1" x14ac:dyDescent="0.25">
      <c r="A121" s="141">
        <v>8</v>
      </c>
      <c r="B121" s="158" t="s">
        <v>2665</v>
      </c>
      <c r="C121" s="160" t="s">
        <v>31</v>
      </c>
      <c r="D121" s="118" t="s">
        <v>2681</v>
      </c>
      <c r="E121" s="142">
        <v>44168</v>
      </c>
      <c r="F121" s="142">
        <v>44773</v>
      </c>
      <c r="G121" s="157">
        <f t="shared" si="5"/>
        <v>20.166666666666668</v>
      </c>
      <c r="H121" s="119" t="s">
        <v>2680</v>
      </c>
      <c r="I121" s="118" t="s">
        <v>36</v>
      </c>
      <c r="J121" s="63" t="s">
        <v>60</v>
      </c>
      <c r="K121" s="68">
        <v>4109999531</v>
      </c>
      <c r="L121" s="100">
        <f>+IF(AND(K121&gt;0,O121="Ejecución"),(K121/877802)*Tabla28[[#This Row],[% participación]],IF(AND(K121&gt;0,O121&lt;&gt;"Ejecución"),"-",""))</f>
        <v>4682.1487431106334</v>
      </c>
      <c r="M121" s="65" t="s">
        <v>1148</v>
      </c>
      <c r="N121" s="170">
        <f t="shared" ref="N121:N160" si="6">+IF(M121="No",1,IF(M121="Si","Ingrese %",""))</f>
        <v>1</v>
      </c>
      <c r="O121" s="159" t="s">
        <v>1150</v>
      </c>
      <c r="P121" s="79"/>
    </row>
    <row r="122" spans="1:16" s="7" customFormat="1" ht="24.75" customHeight="1" outlineLevel="1" x14ac:dyDescent="0.25">
      <c r="A122" s="141">
        <v>9</v>
      </c>
      <c r="B122" s="158" t="s">
        <v>2665</v>
      </c>
      <c r="C122" s="160" t="s">
        <v>31</v>
      </c>
      <c r="D122" s="118" t="s">
        <v>2681</v>
      </c>
      <c r="E122" s="142">
        <v>44168</v>
      </c>
      <c r="F122" s="142">
        <v>44773</v>
      </c>
      <c r="G122" s="157">
        <f t="shared" si="5"/>
        <v>20.166666666666668</v>
      </c>
      <c r="H122" s="119" t="s">
        <v>2680</v>
      </c>
      <c r="I122" s="118" t="s">
        <v>36</v>
      </c>
      <c r="J122" s="63" t="s">
        <v>65</v>
      </c>
      <c r="K122" s="68"/>
      <c r="L122" s="100" t="str">
        <f>+IF(AND(K122&gt;0,O122="Ejecución"),(K122/877802)*Tabla28[[#This Row],[% participación]],IF(AND(K122&gt;0,O122&lt;&gt;"Ejecución"),"-",""))</f>
        <v/>
      </c>
      <c r="M122" s="65" t="s">
        <v>1148</v>
      </c>
      <c r="N122" s="170">
        <f t="shared" si="6"/>
        <v>1</v>
      </c>
      <c r="O122" s="159" t="s">
        <v>1150</v>
      </c>
      <c r="P122" s="79"/>
    </row>
    <row r="123" spans="1:16" s="7" customFormat="1" ht="24.75" customHeight="1" outlineLevel="1" x14ac:dyDescent="0.25">
      <c r="A123" s="141">
        <v>10</v>
      </c>
      <c r="B123" s="158" t="s">
        <v>2665</v>
      </c>
      <c r="C123" s="160" t="s">
        <v>31</v>
      </c>
      <c r="D123" s="118" t="s">
        <v>2681</v>
      </c>
      <c r="E123" s="142">
        <v>44168</v>
      </c>
      <c r="F123" s="142">
        <v>44773</v>
      </c>
      <c r="G123" s="157">
        <f t="shared" si="5"/>
        <v>20.166666666666668</v>
      </c>
      <c r="H123" s="119" t="s">
        <v>2680</v>
      </c>
      <c r="I123" s="118" t="s">
        <v>36</v>
      </c>
      <c r="J123" s="63" t="s">
        <v>71</v>
      </c>
      <c r="K123" s="68"/>
      <c r="L123" s="100" t="str">
        <f>+IF(AND(K123&gt;0,O123="Ejecución"),(K123/877802)*Tabla28[[#This Row],[% participación]],IF(AND(K123&gt;0,O123&lt;&gt;"Ejecución"),"-",""))</f>
        <v/>
      </c>
      <c r="M123" s="65" t="s">
        <v>1148</v>
      </c>
      <c r="N123" s="170">
        <f t="shared" si="6"/>
        <v>1</v>
      </c>
      <c r="O123" s="159" t="s">
        <v>1150</v>
      </c>
      <c r="P123" s="79"/>
    </row>
    <row r="124" spans="1:16" s="7" customFormat="1" ht="24.75" customHeight="1" outlineLevel="1" x14ac:dyDescent="0.25">
      <c r="A124" s="141">
        <v>11</v>
      </c>
      <c r="B124" s="158" t="s">
        <v>2665</v>
      </c>
      <c r="C124" s="160" t="s">
        <v>31</v>
      </c>
      <c r="D124" s="118" t="s">
        <v>2681</v>
      </c>
      <c r="E124" s="142">
        <v>44168</v>
      </c>
      <c r="F124" s="142">
        <v>44773</v>
      </c>
      <c r="G124" s="157">
        <f t="shared" si="5"/>
        <v>20.166666666666668</v>
      </c>
      <c r="H124" s="119" t="s">
        <v>2680</v>
      </c>
      <c r="I124" s="118" t="s">
        <v>36</v>
      </c>
      <c r="J124" s="63" t="s">
        <v>89</v>
      </c>
      <c r="K124" s="68"/>
      <c r="L124" s="100" t="str">
        <f>+IF(AND(K124&gt;0,O124="Ejecución"),(K124/877802)*Tabla28[[#This Row],[% participación]],IF(AND(K124&gt;0,O124&lt;&gt;"Ejecución"),"-",""))</f>
        <v/>
      </c>
      <c r="M124" s="65" t="s">
        <v>1148</v>
      </c>
      <c r="N124" s="170">
        <f t="shared" si="6"/>
        <v>1</v>
      </c>
      <c r="O124" s="159" t="s">
        <v>1150</v>
      </c>
      <c r="P124" s="79"/>
    </row>
    <row r="125" spans="1:16" s="7" customFormat="1" ht="24.75" customHeight="1" outlineLevel="1" x14ac:dyDescent="0.25">
      <c r="A125" s="141">
        <v>12</v>
      </c>
      <c r="B125" s="158" t="s">
        <v>2665</v>
      </c>
      <c r="C125" s="160" t="s">
        <v>31</v>
      </c>
      <c r="D125" s="118" t="s">
        <v>2681</v>
      </c>
      <c r="E125" s="142">
        <v>44168</v>
      </c>
      <c r="F125" s="142">
        <v>44773</v>
      </c>
      <c r="G125" s="157">
        <f t="shared" si="5"/>
        <v>20.166666666666668</v>
      </c>
      <c r="H125" s="119" t="s">
        <v>2680</v>
      </c>
      <c r="I125" s="118" t="s">
        <v>36</v>
      </c>
      <c r="J125" s="63" t="s">
        <v>91</v>
      </c>
      <c r="K125" s="68"/>
      <c r="L125" s="100" t="str">
        <f>+IF(AND(K125&gt;0,O125="Ejecución"),(K125/877802)*Tabla28[[#This Row],[% participación]],IF(AND(K125&gt;0,O125&lt;&gt;"Ejecución"),"-",""))</f>
        <v/>
      </c>
      <c r="M125" s="65" t="s">
        <v>1148</v>
      </c>
      <c r="N125" s="170">
        <f t="shared" si="6"/>
        <v>1</v>
      </c>
      <c r="O125" s="159" t="s">
        <v>1150</v>
      </c>
      <c r="P125" s="79"/>
    </row>
    <row r="126" spans="1:16" s="7" customFormat="1" ht="24.75" customHeight="1" outlineLevel="1" x14ac:dyDescent="0.25">
      <c r="A126" s="141">
        <v>13</v>
      </c>
      <c r="B126" s="158" t="s">
        <v>2665</v>
      </c>
      <c r="C126" s="160" t="s">
        <v>31</v>
      </c>
      <c r="D126" s="118" t="s">
        <v>2681</v>
      </c>
      <c r="E126" s="142">
        <v>44168</v>
      </c>
      <c r="F126" s="142">
        <v>44773</v>
      </c>
      <c r="G126" s="157">
        <f t="shared" si="5"/>
        <v>20.166666666666668</v>
      </c>
      <c r="H126" s="119" t="s">
        <v>2680</v>
      </c>
      <c r="I126" s="118" t="s">
        <v>36</v>
      </c>
      <c r="J126" s="63" t="s">
        <v>126</v>
      </c>
      <c r="K126" s="68"/>
      <c r="L126" s="100" t="str">
        <f>+IF(AND(K126&gt;0,O126="Ejecución"),(K126/877802)*Tabla28[[#This Row],[% participación]],IF(AND(K126&gt;0,O126&lt;&gt;"Ejecución"),"-",""))</f>
        <v/>
      </c>
      <c r="M126" s="65" t="s">
        <v>1148</v>
      </c>
      <c r="N126" s="170">
        <f t="shared" si="6"/>
        <v>1</v>
      </c>
      <c r="O126" s="159" t="s">
        <v>1150</v>
      </c>
      <c r="P126" s="79"/>
    </row>
    <row r="127" spans="1:16" s="7" customFormat="1" ht="24.75" customHeight="1" outlineLevel="1" x14ac:dyDescent="0.25">
      <c r="A127" s="141">
        <v>14</v>
      </c>
      <c r="B127" s="158" t="s">
        <v>2665</v>
      </c>
      <c r="C127" s="160" t="s">
        <v>31</v>
      </c>
      <c r="D127" s="118" t="s">
        <v>2681</v>
      </c>
      <c r="E127" s="142">
        <v>44168</v>
      </c>
      <c r="F127" s="142">
        <v>44773</v>
      </c>
      <c r="G127" s="157">
        <f t="shared" si="5"/>
        <v>20.166666666666668</v>
      </c>
      <c r="H127" s="119" t="s">
        <v>2680</v>
      </c>
      <c r="I127" s="118" t="s">
        <v>36</v>
      </c>
      <c r="J127" s="63" t="s">
        <v>139</v>
      </c>
      <c r="K127" s="68"/>
      <c r="L127" s="100" t="str">
        <f>+IF(AND(K127&gt;0,O127="Ejecución"),(K127/877802)*Tabla28[[#This Row],[% participación]],IF(AND(K127&gt;0,O127&lt;&gt;"Ejecución"),"-",""))</f>
        <v/>
      </c>
      <c r="M127" s="65" t="s">
        <v>1148</v>
      </c>
      <c r="N127" s="170">
        <f t="shared" si="6"/>
        <v>1</v>
      </c>
      <c r="O127" s="159" t="s">
        <v>1150</v>
      </c>
      <c r="P127" s="79"/>
    </row>
    <row r="128" spans="1:16" s="7" customFormat="1" ht="24.75" customHeight="1" outlineLevel="1" x14ac:dyDescent="0.25">
      <c r="A128" s="141">
        <v>15</v>
      </c>
      <c r="B128" s="158" t="s">
        <v>2665</v>
      </c>
      <c r="C128" s="160" t="s">
        <v>31</v>
      </c>
      <c r="D128" s="118" t="s">
        <v>2681</v>
      </c>
      <c r="E128" s="142">
        <v>44168</v>
      </c>
      <c r="F128" s="142">
        <v>44773</v>
      </c>
      <c r="G128" s="157">
        <f t="shared" si="5"/>
        <v>20.166666666666668</v>
      </c>
      <c r="H128" s="119" t="s">
        <v>2680</v>
      </c>
      <c r="I128" s="118" t="s">
        <v>36</v>
      </c>
      <c r="J128" s="63" t="s">
        <v>97</v>
      </c>
      <c r="K128" s="68"/>
      <c r="L128" s="100" t="str">
        <f>+IF(AND(K128&gt;0,O128="Ejecución"),(K128/877802)*Tabla28[[#This Row],[% participación]],IF(AND(K128&gt;0,O128&lt;&gt;"Ejecución"),"-",""))</f>
        <v/>
      </c>
      <c r="M128" s="65" t="s">
        <v>1148</v>
      </c>
      <c r="N128" s="170">
        <f t="shared" si="6"/>
        <v>1</v>
      </c>
      <c r="O128" s="159" t="s">
        <v>1150</v>
      </c>
      <c r="P128" s="79"/>
    </row>
    <row r="129" spans="1:16" s="7" customFormat="1" ht="24.75" customHeight="1" outlineLevel="1" x14ac:dyDescent="0.25">
      <c r="A129" s="141">
        <v>16</v>
      </c>
      <c r="B129" s="158" t="s">
        <v>2665</v>
      </c>
      <c r="C129" s="160" t="s">
        <v>31</v>
      </c>
      <c r="D129" s="118" t="s">
        <v>2681</v>
      </c>
      <c r="E129" s="142">
        <v>44168</v>
      </c>
      <c r="F129" s="142">
        <v>44773</v>
      </c>
      <c r="G129" s="157">
        <f t="shared" si="5"/>
        <v>20.166666666666668</v>
      </c>
      <c r="H129" s="119" t="s">
        <v>2680</v>
      </c>
      <c r="I129" s="118" t="s">
        <v>36</v>
      </c>
      <c r="J129" s="63" t="s">
        <v>149</v>
      </c>
      <c r="K129" s="68"/>
      <c r="L129" s="100" t="str">
        <f>+IF(AND(K129&gt;0,O129="Ejecución"),(K129/877802)*Tabla28[[#This Row],[% participación]],IF(AND(K129&gt;0,O129&lt;&gt;"Ejecución"),"-",""))</f>
        <v/>
      </c>
      <c r="M129" s="65" t="s">
        <v>1148</v>
      </c>
      <c r="N129" s="170">
        <f t="shared" si="6"/>
        <v>1</v>
      </c>
      <c r="O129" s="159" t="s">
        <v>1150</v>
      </c>
      <c r="P129" s="79"/>
    </row>
    <row r="130" spans="1:16" s="7" customFormat="1" ht="24.75" customHeight="1" outlineLevel="1" x14ac:dyDescent="0.25">
      <c r="A130" s="141">
        <v>17</v>
      </c>
      <c r="B130" s="158" t="s">
        <v>2665</v>
      </c>
      <c r="C130" s="160" t="s">
        <v>31</v>
      </c>
      <c r="D130" s="118" t="s">
        <v>2681</v>
      </c>
      <c r="E130" s="142">
        <v>44168</v>
      </c>
      <c r="F130" s="142">
        <v>44773</v>
      </c>
      <c r="G130" s="157">
        <f t="shared" si="5"/>
        <v>20.166666666666668</v>
      </c>
      <c r="H130" s="119" t="s">
        <v>2680</v>
      </c>
      <c r="I130" s="118" t="s">
        <v>36</v>
      </c>
      <c r="J130" s="63" t="s">
        <v>153</v>
      </c>
      <c r="K130" s="68"/>
      <c r="L130" s="100" t="str">
        <f>+IF(AND(K130&gt;0,O130="Ejecución"),(K130/877802)*Tabla28[[#This Row],[% participación]],IF(AND(K130&gt;0,O130&lt;&gt;"Ejecución"),"-",""))</f>
        <v/>
      </c>
      <c r="M130" s="65" t="s">
        <v>1148</v>
      </c>
      <c r="N130" s="170">
        <f t="shared" si="6"/>
        <v>1</v>
      </c>
      <c r="O130" s="159" t="s">
        <v>1150</v>
      </c>
      <c r="P130" s="79"/>
    </row>
    <row r="131" spans="1:16" s="7" customFormat="1" ht="24.75" customHeight="1" outlineLevel="1" x14ac:dyDescent="0.25">
      <c r="A131" s="141">
        <v>18</v>
      </c>
      <c r="B131" s="158" t="s">
        <v>2665</v>
      </c>
      <c r="C131" s="160" t="s">
        <v>31</v>
      </c>
      <c r="D131" s="118" t="s">
        <v>2681</v>
      </c>
      <c r="E131" s="142">
        <v>44168</v>
      </c>
      <c r="F131" s="142">
        <v>44773</v>
      </c>
      <c r="G131" s="157">
        <f t="shared" si="5"/>
        <v>20.166666666666668</v>
      </c>
      <c r="H131" s="119" t="s">
        <v>2680</v>
      </c>
      <c r="I131" s="118" t="s">
        <v>36</v>
      </c>
      <c r="J131" s="63" t="s">
        <v>159</v>
      </c>
      <c r="K131" s="68"/>
      <c r="L131" s="100" t="str">
        <f>+IF(AND(K131&gt;0,O131="Ejecución"),(K131/877802)*Tabla28[[#This Row],[% participación]],IF(AND(K131&gt;0,O131&lt;&gt;"Ejecución"),"-",""))</f>
        <v/>
      </c>
      <c r="M131" s="65" t="s">
        <v>1148</v>
      </c>
      <c r="N131" s="170">
        <f t="shared" si="6"/>
        <v>1</v>
      </c>
      <c r="O131" s="159" t="s">
        <v>1150</v>
      </c>
      <c r="P131" s="79"/>
    </row>
    <row r="132" spans="1:16" s="7" customFormat="1" ht="24.75" customHeight="1" outlineLevel="1" x14ac:dyDescent="0.25">
      <c r="A132" s="141">
        <v>19</v>
      </c>
      <c r="B132" s="158" t="s">
        <v>2665</v>
      </c>
      <c r="C132" s="160" t="s">
        <v>31</v>
      </c>
      <c r="D132" s="63" t="s">
        <v>2682</v>
      </c>
      <c r="E132" s="142">
        <v>44172</v>
      </c>
      <c r="F132" s="142">
        <v>44773</v>
      </c>
      <c r="G132" s="157">
        <f t="shared" si="5"/>
        <v>20.033333333333335</v>
      </c>
      <c r="H132" s="119" t="s">
        <v>2680</v>
      </c>
      <c r="I132" s="118" t="s">
        <v>36</v>
      </c>
      <c r="J132" s="63" t="s">
        <v>40</v>
      </c>
      <c r="K132" s="68">
        <v>5090166043</v>
      </c>
      <c r="L132" s="100">
        <f>+IF(AND(K132&gt;0,O132="Ejecución"),(K132/877802)*Tabla28[[#This Row],[% participación]],IF(AND(K132&gt;0,O132&lt;&gt;"Ejecución"),"-",""))</f>
        <v>5798.7633236196771</v>
      </c>
      <c r="M132" s="65" t="s">
        <v>1148</v>
      </c>
      <c r="N132" s="170">
        <f t="shared" si="6"/>
        <v>1</v>
      </c>
      <c r="O132" s="159" t="s">
        <v>1150</v>
      </c>
      <c r="P132" s="79"/>
    </row>
    <row r="133" spans="1:16" s="7" customFormat="1" ht="24.75" customHeight="1" outlineLevel="1" x14ac:dyDescent="0.25">
      <c r="A133" s="141">
        <v>20</v>
      </c>
      <c r="B133" s="158" t="s">
        <v>2665</v>
      </c>
      <c r="C133" s="160" t="s">
        <v>31</v>
      </c>
      <c r="D133" s="118" t="s">
        <v>2682</v>
      </c>
      <c r="E133" s="142">
        <v>44172</v>
      </c>
      <c r="F133" s="142">
        <v>44773</v>
      </c>
      <c r="G133" s="157">
        <f t="shared" si="5"/>
        <v>20.033333333333335</v>
      </c>
      <c r="H133" s="119" t="s">
        <v>2680</v>
      </c>
      <c r="I133" s="118" t="s">
        <v>36</v>
      </c>
      <c r="J133" s="63" t="s">
        <v>66</v>
      </c>
      <c r="K133" s="68"/>
      <c r="L133" s="100" t="str">
        <f>+IF(AND(K133&gt;0,O133="Ejecución"),(K133/877802)*Tabla28[[#This Row],[% participación]],IF(AND(K133&gt;0,O133&lt;&gt;"Ejecución"),"-",""))</f>
        <v/>
      </c>
      <c r="M133" s="65" t="s">
        <v>1148</v>
      </c>
      <c r="N133" s="170">
        <f t="shared" si="6"/>
        <v>1</v>
      </c>
      <c r="O133" s="159" t="s">
        <v>1150</v>
      </c>
      <c r="P133" s="79"/>
    </row>
    <row r="134" spans="1:16" s="7" customFormat="1" ht="24.75" customHeight="1" outlineLevel="1" x14ac:dyDescent="0.25">
      <c r="A134" s="141">
        <v>21</v>
      </c>
      <c r="B134" s="158" t="s">
        <v>2665</v>
      </c>
      <c r="C134" s="160" t="s">
        <v>31</v>
      </c>
      <c r="D134" s="118" t="s">
        <v>2682</v>
      </c>
      <c r="E134" s="142">
        <v>44172</v>
      </c>
      <c r="F134" s="142">
        <v>44773</v>
      </c>
      <c r="G134" s="157">
        <f t="shared" si="5"/>
        <v>20.033333333333335</v>
      </c>
      <c r="H134" s="119" t="s">
        <v>2680</v>
      </c>
      <c r="I134" s="118" t="s">
        <v>36</v>
      </c>
      <c r="J134" s="63" t="s">
        <v>79</v>
      </c>
      <c r="K134" s="68"/>
      <c r="L134" s="100" t="str">
        <f>+IF(AND(K134&gt;0,O134="Ejecución"),(K134/877802)*Tabla28[[#This Row],[% participación]],IF(AND(K134&gt;0,O134&lt;&gt;"Ejecución"),"-",""))</f>
        <v/>
      </c>
      <c r="M134" s="65" t="s">
        <v>1148</v>
      </c>
      <c r="N134" s="170">
        <f t="shared" si="6"/>
        <v>1</v>
      </c>
      <c r="O134" s="159" t="s">
        <v>1150</v>
      </c>
      <c r="P134" s="79"/>
    </row>
    <row r="135" spans="1:16" s="7" customFormat="1" ht="24.75" customHeight="1" outlineLevel="1" x14ac:dyDescent="0.25">
      <c r="A135" s="141">
        <v>22</v>
      </c>
      <c r="B135" s="158" t="s">
        <v>2665</v>
      </c>
      <c r="C135" s="160" t="s">
        <v>31</v>
      </c>
      <c r="D135" s="118" t="s">
        <v>2682</v>
      </c>
      <c r="E135" s="142">
        <v>44172</v>
      </c>
      <c r="F135" s="142">
        <v>44773</v>
      </c>
      <c r="G135" s="157">
        <f t="shared" si="5"/>
        <v>20.033333333333335</v>
      </c>
      <c r="H135" s="119" t="s">
        <v>2680</v>
      </c>
      <c r="I135" s="118" t="s">
        <v>36</v>
      </c>
      <c r="J135" s="63" t="s">
        <v>86</v>
      </c>
      <c r="K135" s="68"/>
      <c r="L135" s="100" t="str">
        <f>+IF(AND(K135&gt;0,O135="Ejecución"),(K135/877802)*Tabla28[[#This Row],[% participación]],IF(AND(K135&gt;0,O135&lt;&gt;"Ejecución"),"-",""))</f>
        <v/>
      </c>
      <c r="M135" s="65" t="s">
        <v>1148</v>
      </c>
      <c r="N135" s="170">
        <f t="shared" si="6"/>
        <v>1</v>
      </c>
      <c r="O135" s="159" t="s">
        <v>1150</v>
      </c>
      <c r="P135" s="79"/>
    </row>
    <row r="136" spans="1:16" s="7" customFormat="1" ht="24.75" customHeight="1" outlineLevel="1" x14ac:dyDescent="0.25">
      <c r="A136" s="141">
        <v>23</v>
      </c>
      <c r="B136" s="158" t="s">
        <v>2665</v>
      </c>
      <c r="C136" s="160" t="s">
        <v>31</v>
      </c>
      <c r="D136" s="118" t="s">
        <v>2682</v>
      </c>
      <c r="E136" s="142">
        <v>44172</v>
      </c>
      <c r="F136" s="142">
        <v>44773</v>
      </c>
      <c r="G136" s="157">
        <f t="shared" si="5"/>
        <v>20.033333333333335</v>
      </c>
      <c r="H136" s="119" t="s">
        <v>2680</v>
      </c>
      <c r="I136" s="118" t="s">
        <v>36</v>
      </c>
      <c r="J136" s="63" t="s">
        <v>115</v>
      </c>
      <c r="K136" s="68"/>
      <c r="L136" s="100" t="str">
        <f>+IF(AND(K136&gt;0,O136="Ejecución"),(K136/877802)*Tabla28[[#This Row],[% participación]],IF(AND(K136&gt;0,O136&lt;&gt;"Ejecución"),"-",""))</f>
        <v/>
      </c>
      <c r="M136" s="65" t="s">
        <v>1148</v>
      </c>
      <c r="N136" s="170">
        <f t="shared" si="6"/>
        <v>1</v>
      </c>
      <c r="O136" s="159" t="s">
        <v>1150</v>
      </c>
      <c r="P136" s="79"/>
    </row>
    <row r="137" spans="1:16" s="7" customFormat="1" ht="24.75" customHeight="1" outlineLevel="1" x14ac:dyDescent="0.25">
      <c r="A137" s="141">
        <v>24</v>
      </c>
      <c r="B137" s="158" t="s">
        <v>2665</v>
      </c>
      <c r="C137" s="160" t="s">
        <v>31</v>
      </c>
      <c r="D137" s="118" t="s">
        <v>2682</v>
      </c>
      <c r="E137" s="142">
        <v>44172</v>
      </c>
      <c r="F137" s="142">
        <v>44773</v>
      </c>
      <c r="G137" s="157">
        <f t="shared" si="5"/>
        <v>20.033333333333335</v>
      </c>
      <c r="H137" s="119" t="s">
        <v>2680</v>
      </c>
      <c r="I137" s="118" t="s">
        <v>36</v>
      </c>
      <c r="J137" s="63" t="s">
        <v>151</v>
      </c>
      <c r="K137" s="68"/>
      <c r="L137" s="100" t="str">
        <f>+IF(AND(K137&gt;0,O137="Ejecución"),(K137/877802)*Tabla28[[#This Row],[% participación]],IF(AND(K137&gt;0,O137&lt;&gt;"Ejecución"),"-",""))</f>
        <v/>
      </c>
      <c r="M137" s="65" t="s">
        <v>1148</v>
      </c>
      <c r="N137" s="170">
        <f t="shared" si="6"/>
        <v>1</v>
      </c>
      <c r="O137" s="159" t="s">
        <v>1150</v>
      </c>
      <c r="P137" s="79"/>
    </row>
    <row r="138" spans="1:16" s="7" customFormat="1" ht="24.75" customHeight="1" outlineLevel="1" x14ac:dyDescent="0.25">
      <c r="A138" s="141">
        <v>25</v>
      </c>
      <c r="B138" s="158" t="s">
        <v>2665</v>
      </c>
      <c r="C138" s="160" t="s">
        <v>31</v>
      </c>
      <c r="D138" s="118" t="s">
        <v>2683</v>
      </c>
      <c r="E138" s="142">
        <v>44172</v>
      </c>
      <c r="F138" s="142">
        <v>44773</v>
      </c>
      <c r="G138" s="157">
        <f t="shared" si="5"/>
        <v>20.033333333333335</v>
      </c>
      <c r="H138" s="119" t="s">
        <v>2680</v>
      </c>
      <c r="I138" s="118" t="s">
        <v>36</v>
      </c>
      <c r="J138" s="63" t="s">
        <v>132</v>
      </c>
      <c r="K138" s="68">
        <v>4383925914</v>
      </c>
      <c r="L138" s="100">
        <f>+IF(AND(K138&gt;0,O138="Ejecución"),(K138/877802)*Tabla28[[#This Row],[% participación]],IF(AND(K138&gt;0,O138&lt;&gt;"Ejecución"),"-",""))</f>
        <v>4994.2081631165111</v>
      </c>
      <c r="M138" s="65" t="s">
        <v>1148</v>
      </c>
      <c r="N138" s="170">
        <f t="shared" si="6"/>
        <v>1</v>
      </c>
      <c r="O138" s="159" t="s">
        <v>1150</v>
      </c>
      <c r="P138" s="79"/>
    </row>
    <row r="139" spans="1:16" s="7" customFormat="1" ht="24.75" customHeight="1" outlineLevel="1" x14ac:dyDescent="0.25">
      <c r="A139" s="141">
        <v>26</v>
      </c>
      <c r="B139" s="158" t="s">
        <v>2665</v>
      </c>
      <c r="C139" s="160" t="s">
        <v>31</v>
      </c>
      <c r="D139" s="118" t="s">
        <v>2683</v>
      </c>
      <c r="E139" s="142">
        <v>44172</v>
      </c>
      <c r="F139" s="142">
        <v>44773</v>
      </c>
      <c r="G139" s="157">
        <f t="shared" si="5"/>
        <v>20.033333333333335</v>
      </c>
      <c r="H139" s="119" t="s">
        <v>2680</v>
      </c>
      <c r="I139" s="118" t="s">
        <v>36</v>
      </c>
      <c r="J139" s="63" t="s">
        <v>127</v>
      </c>
      <c r="K139" s="68"/>
      <c r="L139" s="100" t="str">
        <f>+IF(AND(K139&gt;0,O139="Ejecución"),(K139/877802)*Tabla28[[#This Row],[% participación]],IF(AND(K139&gt;0,O139&lt;&gt;"Ejecución"),"-",""))</f>
        <v/>
      </c>
      <c r="M139" s="65" t="s">
        <v>1148</v>
      </c>
      <c r="N139" s="170">
        <f t="shared" si="6"/>
        <v>1</v>
      </c>
      <c r="O139" s="159" t="s">
        <v>1150</v>
      </c>
      <c r="P139" s="79"/>
    </row>
    <row r="140" spans="1:16" s="7" customFormat="1" ht="24.75" customHeight="1" outlineLevel="1" x14ac:dyDescent="0.25">
      <c r="A140" s="141">
        <v>27</v>
      </c>
      <c r="B140" s="158" t="s">
        <v>2665</v>
      </c>
      <c r="C140" s="160" t="s">
        <v>31</v>
      </c>
      <c r="D140" s="118" t="s">
        <v>2683</v>
      </c>
      <c r="E140" s="142">
        <v>44172</v>
      </c>
      <c r="F140" s="142">
        <v>44773</v>
      </c>
      <c r="G140" s="157">
        <f t="shared" si="5"/>
        <v>20.033333333333335</v>
      </c>
      <c r="H140" s="119" t="s">
        <v>2680</v>
      </c>
      <c r="I140" s="118" t="s">
        <v>36</v>
      </c>
      <c r="J140" s="63" t="s">
        <v>75</v>
      </c>
      <c r="K140" s="68"/>
      <c r="L140" s="100" t="str">
        <f>+IF(AND(K140&gt;0,O140="Ejecución"),(K140/877802)*Tabla28[[#This Row],[% participación]],IF(AND(K140&gt;0,O140&lt;&gt;"Ejecución"),"-",""))</f>
        <v/>
      </c>
      <c r="M140" s="65" t="s">
        <v>1148</v>
      </c>
      <c r="N140" s="170">
        <f t="shared" si="6"/>
        <v>1</v>
      </c>
      <c r="O140" s="159" t="s">
        <v>1150</v>
      </c>
      <c r="P140" s="79"/>
    </row>
    <row r="141" spans="1:16" s="7" customFormat="1" ht="24.75" customHeight="1" outlineLevel="1" x14ac:dyDescent="0.25">
      <c r="A141" s="141">
        <v>28</v>
      </c>
      <c r="B141" s="158" t="s">
        <v>2665</v>
      </c>
      <c r="C141" s="160" t="s">
        <v>31</v>
      </c>
      <c r="D141" s="118" t="s">
        <v>2683</v>
      </c>
      <c r="E141" s="142">
        <v>44172</v>
      </c>
      <c r="F141" s="142">
        <v>44773</v>
      </c>
      <c r="G141" s="157">
        <f t="shared" si="5"/>
        <v>20.033333333333335</v>
      </c>
      <c r="H141" s="119" t="s">
        <v>2680</v>
      </c>
      <c r="I141" s="118" t="s">
        <v>36</v>
      </c>
      <c r="J141" s="63" t="s">
        <v>90</v>
      </c>
      <c r="K141" s="68"/>
      <c r="L141" s="100" t="str">
        <f>+IF(AND(K141&gt;0,O141="Ejecución"),(K141/877802)*Tabla28[[#This Row],[% participación]],IF(AND(K141&gt;0,O141&lt;&gt;"Ejecución"),"-",""))</f>
        <v/>
      </c>
      <c r="M141" s="65" t="s">
        <v>1148</v>
      </c>
      <c r="N141" s="170">
        <f t="shared" si="6"/>
        <v>1</v>
      </c>
      <c r="O141" s="159" t="s">
        <v>1150</v>
      </c>
      <c r="P141" s="79"/>
    </row>
    <row r="142" spans="1:16" s="7" customFormat="1" ht="24.75" customHeight="1" outlineLevel="1" x14ac:dyDescent="0.25">
      <c r="A142" s="141">
        <v>29</v>
      </c>
      <c r="B142" s="158" t="s">
        <v>2665</v>
      </c>
      <c r="C142" s="160" t="s">
        <v>31</v>
      </c>
      <c r="D142" s="118" t="s">
        <v>2683</v>
      </c>
      <c r="E142" s="142">
        <v>44172</v>
      </c>
      <c r="F142" s="142">
        <v>44773</v>
      </c>
      <c r="G142" s="157">
        <f t="shared" si="5"/>
        <v>20.033333333333335</v>
      </c>
      <c r="H142" s="119" t="s">
        <v>2680</v>
      </c>
      <c r="I142" s="118" t="s">
        <v>36</v>
      </c>
      <c r="J142" s="63" t="s">
        <v>128</v>
      </c>
      <c r="K142" s="68"/>
      <c r="L142" s="100" t="str">
        <f>+IF(AND(K142&gt;0,O142="Ejecución"),(K142/877802)*Tabla28[[#This Row],[% participación]],IF(AND(K142&gt;0,O142&lt;&gt;"Ejecución"),"-",""))</f>
        <v/>
      </c>
      <c r="M142" s="65" t="s">
        <v>1148</v>
      </c>
      <c r="N142" s="170">
        <f t="shared" si="6"/>
        <v>1</v>
      </c>
      <c r="O142" s="159" t="s">
        <v>1150</v>
      </c>
      <c r="P142" s="79"/>
    </row>
    <row r="143" spans="1:16" s="7" customFormat="1" ht="24.75" customHeight="1" outlineLevel="1" x14ac:dyDescent="0.25">
      <c r="A143" s="141">
        <v>30</v>
      </c>
      <c r="B143" s="158" t="s">
        <v>2665</v>
      </c>
      <c r="C143" s="160" t="s">
        <v>31</v>
      </c>
      <c r="D143" s="118" t="s">
        <v>2683</v>
      </c>
      <c r="E143" s="142">
        <v>44172</v>
      </c>
      <c r="F143" s="142">
        <v>44773</v>
      </c>
      <c r="G143" s="157">
        <f t="shared" si="5"/>
        <v>20.033333333333335</v>
      </c>
      <c r="H143" s="119" t="s">
        <v>2680</v>
      </c>
      <c r="I143" s="118" t="s">
        <v>36</v>
      </c>
      <c r="J143" s="63" t="s">
        <v>135</v>
      </c>
      <c r="K143" s="68"/>
      <c r="L143" s="100" t="str">
        <f>+IF(AND(K143&gt;0,O143="Ejecución"),(K143/877802)*Tabla28[[#This Row],[% participación]],IF(AND(K143&gt;0,O143&lt;&gt;"Ejecución"),"-",""))</f>
        <v/>
      </c>
      <c r="M143" s="65" t="s">
        <v>1148</v>
      </c>
      <c r="N143" s="170">
        <f t="shared" si="6"/>
        <v>1</v>
      </c>
      <c r="O143" s="159" t="s">
        <v>1150</v>
      </c>
      <c r="P143" s="79"/>
    </row>
    <row r="144" spans="1:16" s="7" customFormat="1" ht="24.75" customHeight="1" outlineLevel="1" x14ac:dyDescent="0.25">
      <c r="A144" s="141">
        <v>31</v>
      </c>
      <c r="B144" s="158" t="s">
        <v>2665</v>
      </c>
      <c r="C144" s="160" t="s">
        <v>31</v>
      </c>
      <c r="D144" s="118"/>
      <c r="E144" s="142"/>
      <c r="F144" s="142"/>
      <c r="G144" s="157" t="str">
        <f t="shared" si="5"/>
        <v/>
      </c>
      <c r="H144" s="119"/>
      <c r="I144" s="118"/>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4"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1"/>
      <c r="Z178" s="162" t="str">
        <f>IF(Y178&gt;0,SUM(E180+Y178),"")</f>
        <v/>
      </c>
      <c r="AA178" s="19"/>
      <c r="AB178" s="19"/>
    </row>
    <row r="179" spans="1:28" ht="23.25" x14ac:dyDescent="0.25">
      <c r="A179" s="9"/>
      <c r="B179" s="194" t="s">
        <v>2669</v>
      </c>
      <c r="C179" s="194"/>
      <c r="D179" s="194"/>
      <c r="E179" s="168">
        <v>0.02</v>
      </c>
      <c r="F179" s="167">
        <v>0.02</v>
      </c>
      <c r="G179" s="162">
        <f>IF(F179&gt;0,SUM(E179+F179),"")</f>
        <v>0.04</v>
      </c>
      <c r="H179" s="5"/>
      <c r="I179" s="194" t="s">
        <v>2671</v>
      </c>
      <c r="J179" s="194"/>
      <c r="K179" s="194"/>
      <c r="L179" s="194"/>
      <c r="M179" s="169"/>
      <c r="O179" s="8"/>
      <c r="Q179" s="19"/>
      <c r="R179" s="156" t="str">
        <f>IF(M179&gt;0,SUM(L179+M179),"")</f>
        <v/>
      </c>
      <c r="T179" s="19"/>
      <c r="U179" s="240" t="s">
        <v>1166</v>
      </c>
      <c r="V179" s="240"/>
      <c r="W179" s="240"/>
      <c r="X179" s="24">
        <v>0.02</v>
      </c>
      <c r="Y179" s="161"/>
      <c r="Z179" s="162" t="str">
        <f>IF(Y179&gt;0,SUM(E181+Y179),"")</f>
        <v/>
      </c>
      <c r="AA179" s="19"/>
      <c r="AB179" s="19"/>
    </row>
    <row r="180" spans="1:28" ht="23.25" hidden="1" x14ac:dyDescent="0.25">
      <c r="A180" s="9"/>
      <c r="B180" s="180"/>
      <c r="C180" s="180"/>
      <c r="D180" s="180"/>
      <c r="E180" s="166"/>
      <c r="H180" s="5"/>
      <c r="I180" s="180"/>
      <c r="J180" s="180"/>
      <c r="K180" s="180"/>
      <c r="L180" s="180"/>
      <c r="M180" s="5"/>
      <c r="O180" s="8"/>
      <c r="Q180" s="19"/>
      <c r="R180" s="156" t="str">
        <f>IF(S180&gt;0,SUM(L180+S180),"")</f>
        <v/>
      </c>
      <c r="S180" s="161"/>
      <c r="T180" s="19"/>
      <c r="U180" s="240" t="s">
        <v>1167</v>
      </c>
      <c r="V180" s="240"/>
      <c r="W180" s="240"/>
      <c r="X180" s="24">
        <v>0.03</v>
      </c>
      <c r="Y180" s="161"/>
      <c r="Z180" s="162" t="str">
        <f>IF(Y180&gt;0,SUM(E182+Y180),"")</f>
        <v/>
      </c>
      <c r="AA180" s="19"/>
      <c r="AB180" s="19"/>
    </row>
    <row r="181" spans="1:28" ht="23.25" hidden="1" x14ac:dyDescent="0.25">
      <c r="A181" s="9"/>
      <c r="B181" s="180"/>
      <c r="C181" s="180"/>
      <c r="D181" s="180"/>
      <c r="E181" s="166"/>
      <c r="H181" s="5"/>
      <c r="I181" s="180"/>
      <c r="J181" s="180"/>
      <c r="K181" s="180"/>
      <c r="L181" s="180"/>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0"/>
      <c r="C182" s="180"/>
      <c r="D182" s="180"/>
      <c r="E182" s="166"/>
      <c r="H182" s="5"/>
      <c r="I182" s="180"/>
      <c r="J182" s="180"/>
      <c r="K182" s="180"/>
      <c r="L182" s="18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66929531.960000001</v>
      </c>
      <c r="F185" s="92"/>
      <c r="G185" s="93"/>
      <c r="H185" s="88"/>
      <c r="I185" s="90" t="s">
        <v>2627</v>
      </c>
      <c r="J185" s="163">
        <f>+SUM(M179:M183)</f>
        <v>0</v>
      </c>
      <c r="K185" s="239" t="s">
        <v>2628</v>
      </c>
      <c r="L185" s="23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8" t="s">
        <v>2636</v>
      </c>
      <c r="C192" s="198"/>
      <c r="E192" s="5" t="s">
        <v>20</v>
      </c>
      <c r="H192" s="26" t="s">
        <v>24</v>
      </c>
      <c r="J192" s="5" t="s">
        <v>2637</v>
      </c>
      <c r="K192" s="5"/>
      <c r="M192" s="5"/>
      <c r="N192" s="5"/>
      <c r="O192" s="8"/>
      <c r="Q192" s="151"/>
      <c r="R192" s="152"/>
      <c r="S192" s="152"/>
      <c r="T192" s="151"/>
    </row>
    <row r="193" spans="1:18" x14ac:dyDescent="0.25">
      <c r="A193" s="9"/>
      <c r="C193" s="122">
        <v>40862</v>
      </c>
      <c r="D193" s="5"/>
      <c r="E193" s="123">
        <v>4440</v>
      </c>
      <c r="F193" s="5"/>
      <c r="G193" s="5"/>
      <c r="H193" s="144" t="s">
        <v>2676</v>
      </c>
      <c r="J193" s="5"/>
      <c r="K193" s="124">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2020-12-27T21:43:55Z</cp:lastPrinted>
  <dcterms:created xsi:type="dcterms:W3CDTF">2020-10-14T21:57:42Z</dcterms:created>
  <dcterms:modified xsi:type="dcterms:W3CDTF">2020-12-27T21:45:04Z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