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ocuments\ASESORIAS 1ERA INFANCIA\FUNPOCODIG\ofertas CDI DIMF 2020\ut maria manga\doc daniela\"/>
    </mc:Choice>
  </mc:AlternateContent>
  <xr:revisionPtr revIDLastSave="0" documentId="13_ncr:1_{8AAC7523-CBF2-4DA3-A1D9-B5015F6618C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<sst xmlns="http://schemas.openxmlformats.org/spreadsheetml/2006/main" count="4644" uniqueCount="2737">
  <si>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</si>
  <si>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</si>
  <si>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</si>
  <si>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</si>
  <si>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</si>
  <si>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</si>
  <si>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</si>
  <si>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</si>
  <si>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</si>
  <si>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</si>
  <si>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</si>
  <si>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</si>
  <si>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</si>
  <si>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</si>
  <si>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</si>
  <si>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</si>
  <si>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</si>
  <si>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</si>
  <si>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</si>
  <si>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</si>
  <si>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</si>
  <si>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</si>
  <si>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</si>
  <si>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</si>
  <si>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</si>
  <si>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</si>
  <si>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</si>
  <si>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</si>
  <si>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</si>
  <si>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</si>
  <si>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</si>
  <si>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</si>
  <si>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</si>
  <si>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</si>
  <si>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</si>
  <si>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</si>
  <si>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</si>
  <si>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</si>
  <si>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</si>
  <si>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</si>
  <si>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</si>
  <si>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</si>
  <si>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</si>
  <si>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</si>
  <si>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</si>
  <si>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</si>
  <si>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</si>
  <si>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</si>
  <si>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</si>
  <si>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</si>
  <si>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</si>
  <si>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</si>
  <si>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</si>
  <si>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</si>
  <si>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</si>
  <si>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</si>
  <si>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</si>
  <si>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</si>
  <si>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</si>
  <si>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</si>
  <si>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</si>
  <si>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</si>
  <si>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</si>
  <si>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</si>
  <si>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</si>
  <si>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</si>
  <si>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</si>
  <si>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</si>
  <si>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</si>
  <si>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</si>
  <si>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</si>
  <si>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</si>
  <si>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</si>
  <si>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</si>
  <si>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</si>
  <si>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</si>
  <si>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</si>
  <si>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</si>
  <si>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</si>
  <si>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</si>
  <si>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</si>
  <si>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</si>
  <si>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</si>
  <si>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</si>
  <si>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</si>
  <si>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</si>
  <si>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</si>
  <si>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</si>
  <si>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</si>
  <si>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</si>
  <si>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</si>
  <si>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</si>
  <si>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</si>
  <si>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</si>
  <si>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</si>
  <si>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</si>
  <si>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</si>
  <si>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</si>
  <si>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</si>
  <si>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</si>
  <si>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</si>
  <si>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</si>
  <si>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</si>
  <si>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</si>
  <si>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</si>
  <si>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</si>
  <si>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</si>
  <si>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</si>
  <si>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</si>
  <si>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</si>
  <si>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</si>
  <si>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</si>
  <si>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</si>
  <si>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</si>
  <si>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</si>
  <si>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</si>
  <si>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</si>
  <si>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</si>
  <si>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</si>
  <si>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</si>
  <si>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</si>
  <si>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</si>
  <si>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</si>
  <si>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</si>
  <si>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</si>
  <si>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</si>
  <si>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</si>
  <si>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</si>
  <si>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</si>
  <si>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</si>
  <si>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</si>
  <si>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</si>
  <si>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</si>
  <si>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</si>
  <si>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</si>
  <si>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</si>
  <si>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</si>
  <si>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</si>
  <si>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</si>
  <si>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</si>
  <si>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</si>
  <si>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</si>
  <si>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</si>
  <si>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</si>
  <si>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</si>
  <si>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</si>
  <si>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</si>
  <si>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</si>
  <si>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</si>
  <si>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</si>
  <si>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</si>
  <si>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</si>
  <si>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</si>
  <si>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</si>
  <si>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</si>
  <si>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</si>
  <si>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</si>
  <si>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</si>
  <si>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</si>
  <si>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</si>
  <si>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</si>
  <si>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</si>
  <si>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</si>
  <si>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</si>
  <si>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</si>
  <si>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</si>
  <si>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</si>
  <si>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</si>
  <si>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</si>
  <si>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</si>
  <si>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</si>
  <si>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</si>
  <si>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</si>
  <si>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</si>
  <si>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</si>
  <si>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</si>
  <si>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</si>
  <si>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</si>
  <si>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</si>
  <si>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</si>
  <si>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</si>
  <si>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</si>
  <si>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</si>
  <si>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</si>
  <si>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</si>
  <si>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</si>
  <si>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</si>
  <si>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</si>
  <si>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</si>
  <si>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</si>
  <si>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</si>
  <si>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</si>
  <si>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</si>
  <si>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</si>
  <si>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</si>
  <si>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</si>
  <si>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</si>
  <si>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</si>
  <si>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</si>
  <si>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</si>
  <si>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</si>
  <si>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</si>
  <si>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</si>
  <si>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</si>
  <si>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</si>
  <si>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</si>
  <si>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</si>
  <si>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</si>
  <si>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</si>
  <si>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</si>
  <si>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</si>
  <si>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</si>
  <si>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</si>
  <si>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</si>
  <si>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</si>
  <si>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</si>
  <si>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</si>
  <si>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</si>
  <si>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</si>
  <si>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</si>
  <si>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</si>
  <si>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</si>
  <si>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</si>
  <si>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</si>
  <si>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</si>
  <si>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</si>
  <si>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</si>
  <si>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</si>
  <si>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</si>
  <si>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</si>
  <si>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</si>
  <si>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</si>
  <si>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</si>
  <si>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</si>
  <si>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</si>
  <si>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</si>
  <si>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</si>
  <si>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</si>
  <si>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</si>
  <si>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</si>
  <si>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</si>
  <si>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</si>
  <si>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</si>
  <si>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</si>
  <si>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</si>
  <si>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</si>
  <si>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</si>
  <si>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</si>
  <si>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</si>
  <si>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</si>
  <si>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</si>
  <si>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</si>
  <si>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</si>
  <si>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</si>
  <si>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</si>
  <si>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</si>
  <si>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</si>
  <si>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</si>
  <si>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</si>
  <si>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</si>
  <si>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</si>
  <si>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</si>
  <si>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</si>
  <si>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</si>
  <si>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</si>
  <si>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</si>
  <si>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</si>
  <si>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</si>
  <si>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</si>
  <si>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</si>
  <si>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</si>
  <si>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</si>
  <si>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</si>
  <si>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</si>
  <si>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</si>
  <si>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</si>
  <si>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</si>
  <si>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</si>
  <si>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</si>
  <si>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</si>
  <si>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</si>
  <si>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</si>
  <si>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</si>
  <si>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</si>
  <si>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</si>
  <si>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</si>
  <si>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</si>
  <si>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</si>
  <si>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</si>
  <si>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</si>
  <si>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</si>
  <si>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</si>
  <si>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</si>
  <si>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</si>
  <si>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</si>
  <si>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</si>
  <si>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</si>
  <si>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</si>
  <si>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</si>
  <si>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</si>
  <si>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</si>
  <si>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</si>
  <si>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</si>
  <si>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</si>
  <si>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</si>
  <si>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</si>
  <si>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</si>
  <si>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</si>
  <si>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</si>
  <si>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</si>
  <si>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</si>
  <si>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</si>
  <si>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</si>
  <si>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</si>
  <si>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</si>
  <si>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</si>
  <si>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</si>
  <si>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</si>
  <si>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</si>
  <si>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</si>
  <si>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</si>
  <si>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</si>
  <si>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</si>
  <si>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</si>
  <si>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</si>
  <si>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</si>
  <si>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</si>
  <si>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</si>
  <si>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</si>
  <si>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</si>
  <si>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</si>
  <si>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</si>
  <si>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</si>
  <si>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</si>
  <si>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</si>
  <si>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</si>
  <si>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</si>
  <si>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</si>
  <si>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</si>
  <si>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</si>
  <si>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</si>
  <si>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</si>
  <si>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</si>
  <si>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</si>
  <si>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</si>
  <si>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</si>
  <si>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</si>
  <si>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</si>
  <si>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</si>
  <si>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</si>
  <si>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</si>
  <si>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</si>
  <si>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</si>
  <si>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</si>
  <si>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</si>
  <si>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</si>
  <si>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</si>
  <si>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</si>
  <si>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</si>
  <si>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</si>
  <si>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</si>
  <si>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</si>
  <si>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</si>
  <si>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</si>
  <si>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</si>
  <si>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</si>
  <si>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</si>
  <si>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</si>
  <si>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</si>
  <si>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</si>
  <si>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</si>
  <si>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</si>
  <si>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</si>
  <si>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</si>
  <si>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</si>
  <si>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</si>
  <si>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</si>
  <si>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</si>
  <si>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</si>
  <si>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</si>
  <si>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</si>
  <si>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</si>
  <si>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</si>
  <si>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</si>
  <si>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</si>
  <si>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</si>
  <si>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</si>
  <si>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</si>
  <si>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</si>
  <si>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</si>
  <si>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</si>
  <si>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</si>
  <si>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</si>
  <si>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</si>
  <si>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</si>
  <si>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</si>
  <si>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</si>
  <si>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</si>
  <si>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</si>
  <si>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</si>
  <si>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</si>
  <si>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</si>
  <si>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</si>
  <si>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</si>
  <si>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</si>
  <si>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</si>
  <si>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</si>
  <si>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</si>
  <si>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</si>
  <si>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</si>
  <si>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</si>
  <si>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</si>
  <si>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</si>
  <si>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</si>
  <si>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</si>
  <si>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</si>
  <si>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</si>
  <si>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</si>
  <si>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</si>
  <si>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</si>
  <si>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</si>
  <si>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</si>
  <si>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</si>
  <si>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</si>
  <si>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</si>
  <si>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</si>
  <si>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</si>
  <si>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</si>
  <si>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</si>
  <si>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</si>
  <si>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</si>
  <si>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</si>
  <si>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</si>
  <si>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</si>
  <si>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</si>
  <si>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</si>
  <si>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</si>
  <si>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</si>
  <si>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</si>
  <si>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</si>
  <si>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</si>
  <si>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</si>
  <si>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</si>
  <si>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</si>
  <si>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</si>
  <si>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</si>
  <si>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</si>
  <si>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</si>
  <si>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</si>
  <si>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</si>
  <si>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</si>
  <si>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</si>
  <si>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</si>
  <si>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</si>
  <si>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</si>
  <si>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</si>
  <si>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</si>
  <si>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</si>
  <si>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</si>
  <si>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</si>
  <si>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</si>
  <si>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</si>
  <si>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</si>
  <si>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</si>
  <si>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</si>
  <si>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</si>
  <si>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</si>
  <si>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</si>
  <si>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</si>
  <si>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</si>
  <si>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</si>
  <si>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</si>
  <si>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</si>
  <si>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</si>
  <si>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</si>
  <si>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</si>
  <si>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</si>
  <si>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</si>
  <si>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</si>
  <si>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</si>
  <si>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</si>
  <si>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</si>
  <si>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</si>
  <si>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</si>
  <si>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</si>
  <si>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</si>
  <si>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</si>
  <si>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</si>
  <si>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</si>
  <si>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</si>
  <si>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</si>
  <si>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</si>
  <si>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</si>
  <si>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</si>
  <si>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</si>
  <si>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</si>
  <si>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</si>
  <si>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</si>
  <si>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</si>
  <si>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</si>
  <si>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</si>
  <si>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</si>
  <si>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</si>
  <si>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</si>
  <si>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</si>
  <si>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</si>
  <si>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</si>
  <si>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</si>
  <si>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</si>
  <si>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</si>
  <si>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</si>
  <si>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</si>
  <si>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</si>
  <si>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</si>
  <si>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</si>
  <si>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</si>
  <si>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</si>
  <si>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</si>
  <si>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</si>
  <si>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</si>
  <si>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</si>
  <si>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</si>
  <si>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</si>
  <si>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</si>
  <si>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</si>
  <si>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</si>
  <si>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</si>
  <si>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</si>
  <si>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</si>
  <si>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</si>
  <si>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</si>
  <si>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</si>
  <si>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</si>
  <si>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</si>
  <si>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</si>
  <si>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</si>
  <si>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</si>
  <si>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</si>
  <si>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</si>
  <si>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</si>
  <si>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</si>
  <si>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</si>
  <si>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</si>
  <si>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</si>
  <si>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</si>
  <si>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</si>
  <si>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</si>
  <si>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</si>
  <si>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</si>
  <si>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</si>
  <si>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</si>
  <si>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</si>
  <si>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</si>
  <si>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</si>
  <si>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</si>
  <si>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</si>
  <si>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</si>
  <si>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</si>
  <si>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</si>
  <si>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</si>
  <si>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</si>
  <si>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</si>
  <si>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</si>
  <si>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</si>
  <si>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</si>
  <si>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</si>
  <si>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</si>
  <si>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</si>
  <si>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</si>
  <si>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</si>
  <si>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</si>
  <si>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</si>
  <si>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</si>
  <si>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</si>
  <si>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</si>
  <si>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</si>
  <si>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</si>
  <si>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</si>
  <si>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</si>
  <si>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</si>
  <si>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</si>
  <si>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</si>
  <si>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</si>
  <si>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</si>
  <si>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</si>
  <si>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</si>
  <si>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</si>
  <si>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</si>
  <si>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</si>
  <si>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</si>
  <si>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</si>
  <si>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</si>
  <si>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</si>
  <si>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</si>
  <si>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</si>
  <si>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</si>
  <si>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</si>
  <si>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</si>
  <si>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</si>
  <si>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</si>
  <si>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</si>
  <si>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</si>
  <si>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</si>
  <si>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</si>
  <si>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</si>
  <si>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</si>
  <si>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</si>
  <si>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</si>
  <si>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</si>
  <si>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</si>
  <si>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</si>
  <si>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</si>
  <si>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</si>
  <si>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</si>
  <si>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</si>
  <si>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</si>
  <si>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</si>
  <si>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</si>
  <si>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</si>
  <si>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</si>
  <si>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</si>
  <si>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</si>
  <si>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</si>
  <si>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</si>
  <si>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</si>
  <si>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</si>
  <si>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</si>
  <si>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</si>
  <si>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</si>
  <si>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</si>
  <si>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</si>
  <si>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</si>
  <si>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</si>
  <si>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</si>
  <si>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</si>
  <si>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</si>
  <si>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</si>
  <si>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</si>
  <si>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</si>
  <si>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</si>
  <si>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</si>
  <si>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</si>
  <si>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</si>
  <si>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</si>
  <si>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</si>
  <si>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</si>
  <si>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</si>
  <si>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</si>
  <si>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</si>
  <si>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</si>
  <si>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</si>
  <si>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</si>
  <si>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</si>
  <si>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</si>
  <si>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</si>
  <si>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</si>
  <si>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</si>
  <si>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</si>
  <si>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</si>
  <si>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</si>
  <si>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</si>
  <si>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</si>
  <si>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</si>
  <si>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</si>
  <si>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</si>
  <si>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</si>
  <si>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</si>
  <si>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</si>
  <si>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</si>
  <si>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</si>
  <si>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</si>
  <si>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</si>
  <si>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</si>
  <si>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</si>
  <si>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</si>
  <si>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</si>
  <si>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</si>
  <si>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</si>
  <si>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</si>
  <si>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</si>
  <si>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</si>
  <si>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</si>
  <si>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</si>
  <si>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</si>
  <si>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</si>
  <si>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</si>
  <si>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</si>
  <si>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</si>
  <si>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</si>
  <si>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</si>
  <si>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</si>
  <si>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</si>
  <si>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</si>
  <si>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</si>
  <si>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</si>
  <si>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</si>
  <si>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</si>
  <si>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</si>
  <si>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</si>
  <si>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</si>
  <si>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</si>
  <si>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</si>
  <si>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</si>
  <si>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</si>
  <si>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</si>
  <si>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</si>
  <si>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</si>
  <si>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</si>
  <si>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</si>
  <si>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</si>
  <si>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</si>
  <si>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</si>
  <si>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</si>
  <si>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</si>
  <si>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</si>
  <si>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</si>
  <si>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</si>
  <si>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</si>
  <si>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</si>
  <si>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</si>
  <si>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</si>
  <si>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</si>
  <si>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</si>
  <si>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</si>
  <si>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</si>
  <si>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</si>
  <si>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</si>
  <si>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</si>
  <si>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</si>
  <si>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</si>
  <si>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</si>
  <si>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</si>
  <si>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</si>
  <si>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</si>
  <si>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</si>
  <si>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</si>
  <si>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</si>
  <si>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</si>
  <si>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</si>
  <si>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</si>
  <si>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</si>
  <si>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</si>
  <si>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</si>
  <si>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</si>
  <si>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</si>
  <si>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</si>
  <si>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</si>
  <si>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</si>
  <si>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</si>
  <si>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</si>
  <si>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</si>
  <si>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</si>
  <si>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</si>
  <si>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</si>
  <si>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</si>
  <si>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</si>
  <si>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</si>
  <si>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</si>
  <si>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</si>
  <si>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</si>
  <si>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</si>
  <si>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</si>
  <si>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</si>
  <si>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</si>
  <si>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</si>
  <si>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</si>
  <si>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</si>
  <si>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</si>
  <si>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</si>
  <si>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</si>
  <si>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</si>
  <si>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</si>
  <si>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</si>
  <si>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</si>
  <si>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</si>
  <si>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</si>
  <si>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</si>
  <si>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</si>
  <si>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</si>
  <si>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</si>
  <si>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</si>
  <si>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</si>
  <si>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</si>
  <si>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</si>
  <si>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</si>
  <si>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</si>
  <si>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</si>
  <si>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</si>
  <si>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</si>
  <si>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</si>
  <si>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</si>
  <si>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</si>
  <si>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</si>
  <si>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</si>
  <si>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</si>
  <si>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</si>
  <si>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</si>
  <si>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</si>
  <si>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</si>
  <si>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</si>
  <si>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</si>
  <si>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</si>
  <si>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</si>
  <si>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</si>
  <si>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</si>
  <si>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</si>
  <si>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</si>
  <si>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</si>
  <si>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</si>
  <si>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</si>
  <si>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</si>
  <si>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</si>
  <si>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</si>
  <si>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</si>
  <si>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</si>
  <si>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</si>
  <si>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</si>
  <si>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</si>
  <si>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</si>
  <si>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</si>
  <si>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</si>
  <si>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</si>
  <si>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</si>
  <si>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</si>
  <si>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</si>
  <si>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</si>
  <si>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</si>
  <si>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</si>
  <si>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</si>
  <si>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</si>
  <si>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</si>
  <si>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</si>
  <si>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</si>
  <si>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</si>
  <si>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</si>
  <si>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</si>
  <si>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</si>
  <si>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</si>
  <si>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</si>
  <si>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</si>
  <si>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</si>
  <si>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</si>
  <si>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</si>
  <si>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</si>
  <si>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</si>
  <si>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</si>
  <si>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</si>
  <si>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</si>
  <si>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</si>
  <si>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</si>
  <si>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</si>
  <si>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</si>
  <si>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</si>
  <si>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</si>
  <si>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</si>
  <si>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</si>
  <si>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</si>
  <si>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</si>
  <si>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</si>
  <si>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</si>
  <si>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</si>
  <si>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</si>
  <si>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</si>
  <si>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</si>
  <si>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</si>
  <si>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</si>
  <si>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</si>
  <si>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</si>
  <si>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</si>
  <si>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</si>
  <si>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</si>
  <si>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</si>
  <si>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</si>
  <si>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</si>
  <si>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</si>
  <si>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</si>
  <si>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</si>
  <si>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</si>
  <si>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</si>
  <si>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</si>
  <si>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</si>
  <si>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</si>
  <si>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</si>
  <si>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</si>
  <si>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</si>
  <si>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</si>
  <si>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</si>
  <si>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</si>
  <si>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</si>
  <si>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</si>
  <si>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</si>
  <si>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</si>
  <si>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</si>
  <si>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</si>
  <si>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</si>
  <si>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</si>
  <si>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</si>
  <si>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</si>
  <si>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</si>
  <si>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</si>
  <si>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</si>
  <si>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</si>
  <si>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</si>
  <si>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</si>
  <si>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</si>
  <si>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</si>
  <si>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</si>
  <si>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</si>
  <si>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</si>
  <si>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</si>
  <si>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</si>
  <si>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</si>
  <si>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</si>
  <si>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</si>
  <si>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</si>
  <si>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</si>
  <si>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</si>
  <si>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</si>
  <si>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</si>
  <si>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</si>
  <si>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</si>
  <si>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</si>
  <si>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</si>
  <si>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</si>
  <si>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</si>
  <si>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</si>
  <si>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</si>
  <si>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</si>
  <si>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</si>
  <si>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</si>
  <si>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</si>
  <si>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</si>
  <si>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</si>
  <si>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</si>
  <si>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</si>
  <si>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</si>
  <si>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</si>
  <si>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</si>
  <si>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</si>
  <si>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</si>
  <si>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</si>
  <si>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</si>
  <si>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</si>
  <si>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</si>
  <si>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</si>
  <si>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</si>
  <si>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</si>
  <si>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</si>
  <si>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</si>
  <si>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</si>
  <si>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</si>
  <si>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</si>
  <si>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</si>
  <si>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</si>
  <si>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</si>
  <si>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</si>
  <si>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</si>
  <si>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</si>
  <si>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</si>
  <si>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</si>
  <si>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</si>
  <si>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</si>
  <si>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</si>
  <si>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</si>
  <si>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</si>
  <si>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</si>
  <si>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</si>
  <si>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</si>
  <si>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</si>
  <si>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</si>
  <si>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</si>
  <si>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</si>
  <si>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</si>
  <si>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</si>
  <si>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</si>
  <si>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</si>
  <si>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</si>
  <si>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</si>
  <si>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</si>
  <si>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</si>
  <si>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</si>
  <si>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</si>
  <si>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</si>
  <si>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</si>
  <si>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</si>
  <si>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</si>
  <si>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</si>
  <si>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</si>
  <si>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</si>
  <si>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</si>
  <si>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</si>
  <si>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</si>
  <si>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</si>
  <si>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</si>
  <si>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</si>
  <si>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</si>
  <si>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</si>
  <si>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</si>
  <si>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</si>
  <si>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</si>
  <si>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</si>
  <si>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</si>
  <si>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</si>
  <si>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</si>
  <si>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</si>
  <si>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</si>
  <si>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</si>
  <si>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</si>
  <si>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</si>
  <si>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</si>
  <si>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</si>
  <si>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</si>
  <si>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</si>
  <si>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</si>
  <si>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</si>
  <si>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</si>
  <si>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</si>
  <si>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</si>
  <si>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</si>
  <si>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</si>
  <si>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</si>
  <si>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</si>
  <si>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</si>
  <si>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</si>
  <si>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</si>
  <si>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</si>
  <si>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</si>
  <si>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</si>
  <si>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</si>
  <si>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</si>
  <si>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</si>
  <si>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</si>
  <si>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</si>
  <si>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</si>
  <si>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</si>
  <si>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</si>
  <si>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</si>
  <si>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</si>
  <si>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</si>
  <si>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</si>
  <si>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</si>
  <si>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</si>
  <si>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</si>
  <si>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</si>
  <si>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</si>
  <si>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</si>
  <si>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</si>
  <si>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</si>
  <si>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</si>
  <si>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</si>
  <si>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</si>
  <si>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</si>
  <si>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</si>
  <si>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</si>
  <si>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</si>
  <si>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</si>
  <si>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</si>
  <si>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</si>
  <si>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</si>
  <si>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</si>
  <si>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</si>
  <si>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</si>
  <si>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</si>
  <si>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</si>
  <si>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</si>
  <si>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</si>
  <si>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</si>
  <si>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</si>
  <si>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</si>
  <si>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</si>
  <si>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</si>
  <si>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</si>
  <si>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</si>
  <si>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</si>
  <si>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</si>
  <si>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</si>
  <si>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</si>
  <si>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</si>
  <si>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</si>
  <si>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</si>
  <si>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</si>
  <si>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</si>
  <si>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</si>
  <si>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</si>
  <si>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</si>
  <si>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</si>
  <si>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</si>
  <si>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</si>
  <si>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</si>
  <si>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</si>
  <si>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</si>
  <si>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</si>
  <si>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</si>
  <si>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</si>
  <si>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</si>
  <si>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</si>
  <si>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</si>
  <si>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</si>
  <si>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</si>
  <si>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</si>
  <si>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</si>
  <si>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</si>
  <si>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</si>
  <si>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</si>
  <si>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</si>
  <si>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</si>
  <si>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</si>
  <si>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</si>
  <si>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</si>
  <si>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</si>
  <si>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</si>
  <si>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</si>
  <si>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</si>
  <si>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</si>
  <si>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</si>
  <si>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</si>
  <si>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</si>
  <si>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</si>
  <si>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</si>
  <si>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</si>
  <si>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</si>
  <si>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</si>
  <si>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</si>
  <si>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</si>
  <si>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</si>
  <si>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</si>
  <si>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</si>
  <si>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</si>
  <si>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</si>
  <si>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</si>
  <si>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</si>
  <si>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</si>
  <si>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</si>
  <si>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</si>
  <si>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</si>
  <si>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</si>
  <si>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</si>
  <si>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</si>
  <si>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</si>
  <si>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</si>
  <si>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</si>
  <si>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</si>
  <si>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</si>
  <si>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</si>
  <si>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</si>
  <si>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</si>
  <si>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</si>
  <si>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</si>
  <si>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</si>
  <si>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</si>
  <si>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</si>
  <si>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</si>
  <si>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</si>
  <si>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</si>
  <si>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</si>
  <si>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</si>
  <si>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</si>
  <si>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</si>
  <si>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</si>
  <si>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</si>
  <si>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</si>
  <si>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</si>
  <si>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</si>
  <si>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</si>
  <si>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</si>
  <si>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</si>
  <si>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</si>
  <si>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</si>
  <si>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</si>
  <si>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</si>
  <si>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</si>
  <si>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</si>
  <si>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</si>
  <si>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</si>
  <si>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</si>
  <si>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</si>
  <si>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</si>
  <si>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</si>
  <si>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</si>
  <si>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</si>
  <si>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</si>
  <si>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</si>
  <si>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</si>
  <si>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</si>
  <si>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</si>
  <si>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</si>
  <si>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</si>
  <si>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</si>
  <si>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</si>
  <si>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</si>
  <si>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</si>
  <si>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</si>
  <si>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</si>
  <si>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</si>
  <si>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</si>
  <si>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</si>
  <si>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</si>
  <si>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</si>
  <si>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</si>
  <si>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</si>
  <si>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</si>
  <si>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</si>
  <si>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</si>
  <si>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</si>
  <si>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</si>
  <si>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</si>
  <si>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</si>
  <si>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</si>
  <si>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</si>
  <si>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</si>
  <si>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</si>
  <si>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</si>
  <si>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</si>
  <si>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</si>
  <si>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</si>
  <si>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</si>
  <si>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</si>
  <si>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</si>
  <si>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</si>
  <si>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</si>
  <si>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</si>
  <si>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</si>
  <si>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</si>
  <si>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</si>
  <si>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</si>
  <si>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</si>
  <si>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</si>
  <si>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</si>
  <si>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</si>
  <si>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</si>
  <si>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</si>
  <si>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</si>
  <si>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</si>
  <si>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</si>
  <si>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</si>
  <si>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</si>
  <si>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</si>
  <si>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</si>
  <si>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</si>
  <si>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</si>
  <si>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</si>
  <si>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</si>
  <si>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</si>
  <si>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</si>
  <si>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</si>
  <si>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</si>
  <si>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</si>
  <si>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</si>
  <si>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</si>
  <si>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</si>
  <si>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</si>
  <si>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</si>
  <si>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</si>
  <si>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</si>
  <si>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</si>
  <si>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</si>
  <si>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</si>
  <si>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</si>
  <si>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</si>
  <si>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</si>
  <si>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</si>
  <si>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</si>
  <si>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</si>
  <si>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</si>
  <si>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</si>
  <si>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</si>
  <si>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</si>
  <si>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</si>
  <si>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</si>
  <si>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</si>
  <si>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</si>
  <si>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</si>
  <si>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</si>
  <si>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</si>
  <si>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</si>
  <si>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</si>
  <si>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</si>
  <si>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</si>
  <si>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</si>
  <si>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</si>
  <si>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</si>
  <si>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</si>
  <si>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</si>
  <si>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</si>
  <si>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</si>
  <si>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</si>
  <si>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</si>
  <si>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</si>
  <si>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</si>
  <si>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</si>
  <si>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</si>
  <si>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</si>
  <si>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</si>
  <si>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</si>
  <si>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</si>
  <si>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</si>
  <si>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</si>
  <si>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</si>
  <si>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</si>
  <si>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</si>
  <si>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</si>
  <si>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</si>
  <si>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</si>
  <si>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</si>
  <si>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</si>
  <si>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</si>
  <si>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</si>
  <si>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</si>
  <si>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</si>
  <si>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</si>
  <si>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</si>
  <si>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</si>
  <si>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</si>
  <si>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</si>
  <si>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</si>
  <si>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</si>
  <si>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</si>
  <si>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</si>
  <si>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</si>
  <si>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</si>
  <si>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</si>
  <si>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</si>
  <si>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</si>
  <si>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</si>
  <si>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</si>
  <si>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</si>
  <si>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</si>
  <si>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</si>
  <si>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</si>
  <si>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</si>
  <si>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</si>
  <si>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</si>
  <si>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</si>
  <si>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</si>
  <si>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</si>
  <si>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</si>
  <si>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</si>
  <si>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</si>
  <si>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</si>
  <si>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</si>
  <si>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</si>
  <si>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</si>
  <si>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</si>
  <si>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</si>
  <si>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</si>
  <si>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</si>
  <si>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</si>
  <si>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</si>
  <si>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</si>
  <si>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</si>
  <si>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</si>
  <si>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</si>
  <si>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</si>
  <si>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</si>
  <si>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</si>
  <si>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</si>
  <si>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</si>
  <si>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</si>
  <si>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</si>
  <si>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</si>
  <si>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</si>
  <si>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</si>
  <si>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</si>
  <si>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</si>
  <si>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</si>
  <si>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</si>
  <si>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</si>
  <si>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</si>
  <si>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</si>
  <si>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</si>
  <si>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</si>
  <si>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</si>
  <si>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</si>
  <si>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</si>
  <si>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</si>
  <si>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</si>
  <si>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</si>
  <si>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</si>
  <si>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</si>
  <si>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</si>
  <si>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</si>
  <si>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</si>
  <si>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</si>
  <si>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</si>
  <si>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</si>
  <si>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</si>
  <si>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</si>
  <si>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</si>
  <si>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</si>
  <si>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</si>
  <si>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</si>
  <si>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</si>
  <si>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</si>
  <si>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</si>
  <si>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</si>
  <si>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</si>
  <si>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</si>
  <si>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</si>
  <si>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</si>
  <si>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</si>
  <si>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</si>
  <si>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</si>
  <si>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</si>
  <si>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</si>
  <si>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</si>
  <si>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</si>
  <si>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</si>
  <si>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</si>
  <si>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</si>
  <si>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</si>
  <si>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</si>
  <si>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</si>
  <si>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</si>
  <si>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</si>
  <si>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</si>
  <si>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</si>
  <si>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</si>
  <si>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</si>
  <si>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</si>
  <si>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</si>
  <si>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</si>
  <si>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</si>
  <si>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</si>
  <si>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</si>
  <si>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</si>
  <si>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</si>
  <si>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</si>
  <si>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</si>
  <si>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</si>
  <si>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</si>
  <si>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</si>
  <si>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</si>
  <si>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</si>
  <si>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</si>
  <si>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</si>
  <si>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</si>
  <si>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</si>
  <si>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</si>
  <si>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</si>
  <si>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</si>
  <si>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</si>
  <si>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</si>
  <si>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</si>
  <si>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</si>
  <si>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</si>
  <si>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</si>
  <si>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</si>
  <si>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</si>
  <si>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</si>
  <si>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</si>
  <si>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</si>
  <si>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</si>
  <si>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</si>
  <si>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</si>
  <si>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</si>
  <si>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</si>
  <si>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</si>
  <si>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</si>
  <si>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</si>
  <si>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</si>
  <si>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</si>
  <si>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</si>
  <si>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</si>
  <si>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</si>
  <si>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</si>
  <si>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</si>
  <si>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</si>
  <si>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</si>
  <si>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</si>
  <si>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</si>
  <si>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</si>
  <si>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</si>
  <si>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</si>
  <si>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</si>
  <si>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</si>
  <si>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</si>
  <si>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</si>
  <si>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</si>
  <si>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</si>
  <si>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</si>
  <si>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</si>
  <si>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</si>
  <si>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</si>
  <si>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</si>
  <si>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</si>
  <si>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</si>
  <si>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</si>
  <si>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</si>
  <si>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</si>
  <si>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</si>
  <si>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</si>
  <si>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</si>
  <si>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</si>
  <si>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</si>
  <si>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</si>
  <si>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</si>
  <si>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</si>
  <si>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</si>
  <si>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</si>
  <si>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</si>
  <si>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</si>
  <si>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</si>
  <si>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</si>
  <si>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</si>
  <si>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</si>
  <si>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</si>
  <si>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</si>
  <si>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</si>
  <si>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</si>
  <si>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</si>
  <si>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</si>
  <si>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</si>
  <si>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</si>
  <si>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</si>
  <si>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</si>
  <si>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</si>
  <si>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</si>
  <si>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</si>
  <si>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</si>
  <si>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</si>
  <si>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</si>
  <si>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</si>
  <si>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</si>
  <si>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</si>
  <si>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</si>
  <si>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</si>
  <si>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</si>
  <si>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</si>
  <si>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</si>
  <si>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</si>
  <si>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</si>
  <si>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</si>
  <si>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</si>
  <si>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</si>
  <si>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</si>
  <si>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</si>
  <si>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</si>
  <si>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</si>
  <si>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</si>
  <si>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</si>
  <si>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</si>
  <si>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</si>
  <si>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</si>
  <si>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</si>
  <si>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</si>
  <si>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</si>
  <si>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</si>
  <si>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</si>
  <si>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</si>
  <si>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</si>
  <si>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</si>
  <si>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</si>
  <si>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</si>
  <si>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</si>
  <si>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</si>
  <si>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</si>
  <si>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</si>
  <si>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</si>
  <si>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</si>
  <si>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</si>
  <si>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</si>
  <si>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</si>
  <si>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</si>
  <si>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</si>
  <si>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</si>
  <si>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</si>
  <si>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</si>
  <si>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</si>
  <si>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</si>
  <si>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</si>
  <si>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</si>
  <si>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</si>
  <si>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</si>
  <si>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</si>
  <si>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</si>
  <si>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</si>
  <si>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</si>
  <si>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</si>
  <si>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</si>
  <si>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</si>
  <si>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</si>
  <si>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</si>
  <si>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</si>
  <si>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</si>
  <si>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</si>
  <si>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</si>
  <si>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</si>
  <si>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</si>
  <si>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</si>
  <si>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</si>
  <si>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</si>
  <si>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</si>
  <si>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</si>
  <si>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</si>
  <si>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</si>
  <si>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</si>
  <si>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</si>
  <si>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</si>
  <si>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</si>
  <si>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</si>
  <si>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</si>
  <si>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</si>
  <si>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</si>
  <si>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</si>
  <si>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</si>
  <si>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</si>
  <si>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</si>
  <si>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</si>
  <si>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</si>
  <si>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</si>
  <si>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</si>
  <si>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</si>
  <si>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</si>
  <si>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</si>
  <si>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</si>
  <si>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</si>
  <si>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</si>
  <si>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</si>
  <si>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</si>
  <si>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</si>
  <si>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</si>
  <si>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</si>
  <si>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</si>
  <si>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</si>
  <si>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</si>
  <si>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</si>
  <si>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</si>
  <si>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</si>
  <si>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</si>
  <si>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</si>
  <si>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</si>
  <si>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</si>
  <si>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</si>
  <si>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</si>
  <si>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</si>
  <si>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</si>
  <si>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</si>
  <si>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</si>
  <si>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</si>
  <si>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</si>
  <si>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</si>
  <si>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</si>
  <si>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</si>
  <si>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</si>
  <si>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</si>
  <si>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</si>
  <si>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</si>
  <si>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</si>
  <si>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</si>
  <si>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</si>
  <si>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</si>
  <si>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</si>
  <si>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</si>
  <si>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</si>
  <si>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</si>
  <si>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</si>
  <si>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</si>
  <si>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</si>
  <si>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</si>
  <si>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</si>
  <si>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</si>
  <si>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</si>
  <si>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</si>
  <si>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</si>
  <si>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</si>
  <si>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</si>
  <si>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</si>
  <si>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</si>
  <si>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</si>
  <si>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</si>
  <si>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</si>
  <si>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</si>
  <si>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</si>
  <si>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</si>
  <si>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</si>
  <si>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</si>
  <si>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</si>
  <si>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</si>
  <si>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</si>
  <si>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</si>
  <si>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</si>
  <si>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</si>
  <si>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</si>
  <si>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</si>
  <si>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</si>
  <si>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</si>
  <si>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</si>
  <si>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</si>
  <si>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</si>
  <si>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</si>
  <si>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</si>
  <si>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</si>
  <si>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</si>
  <si>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</si>
  <si>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</si>
  <si>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</si>
  <si>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</si>
  <si>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</si>
  <si>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</si>
  <si>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</si>
  <si>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</si>
  <si>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</si>
  <si>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</si>
  <si>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</si>
  <si>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</si>
  <si>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</si>
  <si>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</si>
  <si>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</si>
  <si>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</si>
  <si>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</si>
  <si>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</si>
  <si>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</si>
  <si>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</si>
  <si>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</si>
  <si>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</si>
  <si>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</si>
  <si>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</si>
  <si>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</si>
  <si>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</si>
  <si>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</si>
  <si>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</si>
  <si>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</si>
  <si>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</si>
  <si>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</si>
  <si>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</si>
  <si>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</si>
  <si>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</si>
  <si>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</si>
  <si>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</si>
  <si>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</si>
  <si>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</si>
  <si>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</si>
  <si>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</si>
  <si>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</si>
  <si>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</si>
  <si>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</si>
  <si>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</si>
  <si>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</si>
  <si>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</si>
  <si>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</si>
  <si>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</si>
  <si>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</si>
  <si>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</si>
  <si>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</si>
  <si>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</si>
  <si>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</si>
  <si>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</si>
  <si>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</si>
  <si>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</si>
  <si>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</si>
  <si>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</si>
  <si>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</si>
  <si>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</si>
  <si>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</si>
  <si>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</si>
  <si>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</si>
  <si>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</si>
  <si>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</si>
  <si>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</si>
  <si>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</si>
  <si>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</si>
  <si>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</si>
  <si>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</si>
  <si>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</si>
  <si>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</si>
  <si>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</si>
  <si>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</si>
  <si>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</si>
  <si>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</si>
  <si>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</si>
  <si>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</si>
  <si>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</si>
  <si>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</si>
  <si>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</si>
  <si>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</si>
  <si>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</si>
  <si>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</si>
  <si>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</si>
  <si>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</si>
  <si>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</si>
  <si>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</si>
  <si>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</si>
  <si>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</si>
  <si>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</si>
  <si>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</si>
  <si>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</si>
  <si>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</si>
  <si>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</si>
  <si>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</si>
  <si>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</si>
  <si>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</si>
  <si>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</si>
  <si>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</si>
  <si>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</si>
  <si>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</si>
  <si>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</si>
  <si>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</si>
  <si>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</si>
  <si>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</si>
  <si>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</si>
  <si>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</si>
  <si>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</si>
  <si>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</si>
  <si>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</si>
  <si>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</si>
  <si>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</si>
  <si>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</si>
  <si>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</si>
  <si>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</si>
  <si>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</si>
  <si>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</si>
  <si>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</si>
  <si>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</si>
  <si>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</si>
  <si>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</si>
  <si>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</si>
  <si>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</si>
  <si>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</si>
  <si>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</si>
  <si>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</si>
  <si>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</si>
  <si>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</si>
  <si>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</si>
  <si>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</si>
  <si>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</si>
  <si>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</si>
  <si>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</si>
  <si>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</si>
  <si>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</si>
  <si>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</si>
  <si>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</si>
  <si>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</si>
  <si>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</si>
  <si>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</si>
  <si>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</si>
  <si>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</si>
  <si>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</si>
  <si>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</si>
  <si>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</si>
  <si>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</si>
  <si>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</si>
  <si>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</si>
  <si>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</si>
  <si>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</si>
  <si>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</si>
  <si>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</si>
  <si>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</si>
  <si>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</si>
  <si>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</si>
  <si>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</si>
  <si>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</si>
  <si>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</si>
  <si>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</si>
  <si>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</si>
  <si>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</si>
  <si>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</si>
  <si>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</si>
  <si>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</si>
  <si>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</si>
  <si>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</si>
  <si>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</si>
  <si>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</si>
  <si>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</si>
  <si>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</si>
  <si>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</si>
  <si>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</si>
  <si>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</si>
  <si>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</si>
  <si>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</si>
  <si>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</si>
  <si>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</si>
  <si>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</si>
  <si>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</si>
  <si>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</si>
  <si>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</si>
  <si>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</si>
  <si>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</si>
  <si>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</si>
  <si>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</si>
  <si>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</si>
  <si>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</si>
  <si>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</si>
  <si>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</si>
  <si>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</si>
  <si>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</si>
  <si>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</si>
  <si>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</si>
  <si>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</si>
  <si>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</si>
  <si>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</si>
  <si>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</si>
  <si>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</si>
  <si>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</si>
  <si>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</si>
  <si>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</si>
  <si>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</si>
  <si>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</si>
  <si>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</si>
  <si>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</si>
  <si>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</si>
  <si>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</si>
  <si>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</si>
  <si>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</si>
  <si>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</si>
  <si>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</si>
  <si>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</si>
  <si>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</si>
  <si>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</si>
  <si>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</si>
  <si>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</si>
  <si>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</si>
  <si>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</si>
  <si>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</si>
  <si>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</si>
  <si>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</si>
  <si>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</si>
  <si>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</si>
  <si>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</si>
  <si>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</si>
  <si>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</si>
  <si>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</si>
  <si>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</si>
  <si>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</si>
  <si>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</si>
  <si>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</si>
  <si>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</si>
  <si>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</si>
  <si>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</si>
  <si>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</si>
  <si>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</si>
  <si>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</si>
  <si>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</si>
  <si>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</si>
  <si>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</si>
  <si>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</si>
  <si>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</si>
  <si>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</si>
  <si>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</si>
  <si>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</si>
  <si>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</si>
  <si>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</si>
  <si>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</si>
  <si>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</si>
  <si>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</si>
  <si>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</si>
  <si>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</si>
  <si>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</si>
  <si>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</si>
  <si>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</si>
  <si>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</si>
  <si>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</si>
  <si>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</si>
  <si>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</si>
  <si>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</si>
  <si>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</si>
  <si>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</si>
  <si>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</si>
  <si>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</si>
  <si>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</si>
  <si>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</si>
  <si>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</si>
  <si>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</si>
  <si>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</si>
  <si>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</si>
  <si>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</si>
  <si>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</si>
  <si>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</si>
  <si>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</si>
  <si>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</si>
  <si>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</si>
  <si>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</si>
  <si>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</si>
  <si>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</si>
  <si>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</si>
  <si>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</si>
  <si>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</si>
  <si>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</si>
  <si>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</si>
  <si>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</si>
  <si>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</si>
  <si>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</si>
  <si>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</si>
  <si>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</si>
  <si>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</si>
  <si>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</si>
  <si>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</si>
  <si>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</si>
  <si>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</si>
  <si>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</si>
  <si>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</si>
  <si>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</si>
  <si>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</si>
  <si>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</si>
  <si>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</si>
  <si>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</si>
  <si>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</si>
  <si>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</si>
  <si>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</si>
  <si>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</si>
  <si>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</si>
  <si>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</si>
  <si>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</si>
  <si>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</si>
  <si>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</si>
  <si>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</si>
  <si>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</si>
  <si>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</si>
  <si>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</si>
  <si>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</si>
  <si>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</si>
  <si>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</si>
  <si>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</si>
  <si>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</si>
  <si>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</si>
  <si>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</si>
  <si>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</si>
  <si>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</si>
  <si>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</si>
  <si>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</si>
  <si>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</si>
  <si>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</si>
  <si>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</si>
  <si>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</si>
  <si>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</si>
  <si>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</si>
  <si>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</si>
  <si>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</si>
  <si>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</si>
  <si>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</si>
  <si>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</si>
  <si>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</si>
  <si>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</si>
  <si>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</si>
  <si>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</si>
  <si>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</si>
  <si>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</si>
  <si>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</si>
  <si>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</si>
  <si>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</si>
  <si>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</si>
  <si>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</si>
  <si>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</si>
  <si>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</si>
  <si>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</si>
  <si>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</si>
  <si>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</si>
  <si>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</si>
  <si>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</si>
  <si>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</si>
  <si>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</si>
  <si>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</si>
  <si>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</si>
  <si>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</si>
  <si>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</si>
  <si>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</si>
  <si>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</si>
  <si>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</si>
  <si>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</si>
  <si>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</si>
  <si>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</si>
  <si>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</si>
  <si>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</si>
  <si>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</si>
  <si>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</si>
  <si>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</si>
  <si>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</si>
  <si>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</si>
  <si>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</si>
  <si>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</si>
  <si>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</si>
  <si>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</si>
  <si>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</si>
  <si>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</si>
  <si>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</si>
  <si>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</si>
  <si>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</si>
  <si>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</si>
  <si>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</si>
  <si>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</si>
  <si>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</si>
  <si>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</si>
  <si>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</si>
  <si>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</si>
  <si>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</si>
  <si>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</si>
  <si>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</si>
  <si>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</si>
  <si>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</si>
  <si>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</si>
  <si>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</si>
  <si>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</si>
  <si>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</si>
  <si>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</si>
  <si>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</si>
  <si>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</si>
  <si>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</si>
  <si>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</si>
  <si>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</si>
  <si>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</si>
  <si>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</si>
  <si>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</si>
  <si>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</si>
  <si>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</si>
  <si>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</si>
  <si>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</si>
  <si>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</si>
  <si>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</si>
  <si>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</si>
  <si>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</si>
  <si>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</si>
  <si>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</si>
  <si>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</si>
  <si>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</si>
  <si>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</si>
  <si>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</si>
  <si>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</si>
  <si>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</si>
  <si>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</si>
  <si>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</si>
  <si>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</si>
  <si>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</si>
  <si>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</si>
  <si>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</si>
  <si>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</si>
  <si>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</si>
  <si>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</si>
  <si>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</si>
  <si>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</si>
  <si>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</si>
  <si>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</si>
  <si>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</si>
  <si>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</si>
  <si>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</si>
  <si>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</si>
  <si>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</si>
  <si>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</si>
  <si>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</si>
  <si>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</si>
  <si>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</si>
  <si>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</si>
  <si>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</si>
  <si>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</si>
  <si>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</si>
  <si>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</si>
  <si>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</si>
  <si>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</si>
  <si>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</si>
  <si>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</si>
  <si>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</si>
  <si>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</si>
  <si>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</si>
  <si>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</si>
  <si>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</si>
  <si>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</si>
  <si>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</si>
  <si>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</si>
  <si>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</si>
  <si>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</si>
  <si>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</si>
  <si>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</si>
  <si>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</si>
  <si>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</si>
  <si>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</si>
  <si>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</si>
  <si>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</si>
  <si>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</si>
  <si>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</si>
  <si>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</si>
  <si>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</si>
  <si>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</si>
  <si>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</si>
  <si>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</si>
  <si>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</si>
  <si>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</si>
  <si>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</si>
  <si>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</si>
  <si>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</si>
  <si>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</si>
  <si>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</si>
  <si>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</si>
  <si>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</si>
  <si>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</si>
  <si>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</si>
  <si>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</si>
  <si>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</si>
  <si>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</si>
  <si>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</si>
  <si>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</si>
  <si>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</si>
  <si>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</si>
  <si>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</si>
  <si>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</si>
  <si>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</si>
  <si>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</si>
  <si>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</si>
  <si>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</si>
  <si>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</si>
  <si>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</si>
  <si>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</si>
  <si>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</si>
  <si>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</si>
  <si>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</si>
  <si>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</si>
  <si>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</si>
  <si>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</si>
  <si>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</si>
  <si>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</si>
  <si>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</si>
  <si>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</si>
  <si>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</si>
  <si>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</si>
  <si>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</si>
  <si>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</si>
  <si>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</si>
  <si>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</si>
  <si>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</si>
  <si>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</si>
  <si>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</si>
  <si>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</si>
  <si>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</si>
  <si>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</si>
  <si>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</si>
  <si>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</si>
  <si>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</si>
  <si>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</si>
  <si>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</si>
  <si>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</si>
  <si>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</si>
  <si>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</si>
  <si>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</si>
  <si>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</si>
  <si>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</si>
  <si>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</si>
  <si>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</si>
  <si>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</si>
  <si>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</si>
  <si>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</si>
  <si>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</si>
  <si>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</si>
  <si>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</si>
  <si>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</si>
  <si>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</si>
  <si>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</si>
  <si>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</si>
  <si>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</si>
  <si>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</si>
  <si>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</si>
  <si>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</si>
  <si>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</si>
  <si>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</si>
  <si>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</si>
  <si>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</si>
  <si>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</si>
  <si>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</si>
  <si>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</si>
  <si>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</si>
  <si>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</si>
  <si>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</si>
  <si>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</si>
  <si>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</si>
  <si>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</si>
  <si>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</si>
  <si>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</si>
  <si>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</si>
  <si>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</si>
  <si>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</si>
  <si>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</si>
  <si>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</si>
  <si>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</si>
  <si>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</si>
  <si>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</si>
  <si>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</si>
  <si>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</si>
  <si>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</si>
  <si>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</si>
  <si>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</si>
  <si>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</si>
  <si>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</si>
  <si>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</si>
  <si>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</si>
  <si>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</si>
  <si>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</si>
  <si>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</si>
  <si>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</si>
  <si>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</si>
  <si>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</si>
  <si>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</si>
  <si>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</si>
  <si>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</si>
  <si>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</si>
  <si>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</si>
  <si>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</si>
  <si>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</si>
  <si>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</si>
  <si>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</si>
  <si>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</si>
  <si>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</si>
  <si>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</si>
  <si>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</si>
  <si>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</si>
  <si>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</si>
  <si>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</si>
  <si>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</si>
  <si>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</si>
  <si>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</si>
  <si>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</si>
  <si>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</si>
  <si>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</si>
  <si>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</si>
  <si>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</si>
  <si>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</si>
  <si>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</si>
  <si>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</si>
  <si>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</si>
  <si>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</si>
  <si>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</si>
  <si>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</si>
  <si>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</si>
  <si>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</si>
  <si>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</si>
  <si>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</si>
  <si>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</si>
  <si>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</si>
  <si>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</si>
  <si>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</si>
  <si>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</si>
  <si>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</si>
  <si>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</si>
  <si>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</si>
  <si>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</si>
  <si>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</si>
  <si>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</si>
  <si>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</si>
  <si>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</si>
  <si>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</si>
  <si>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</si>
  <si>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</si>
  <si>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</si>
  <si>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</si>
  <si>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</si>
  <si>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</si>
  <si>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</si>
  <si>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</si>
  <si>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</si>
  <si>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</si>
  <si>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</si>
  <si>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</si>
  <si>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</si>
  <si>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</si>
  <si>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</si>
  <si>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</si>
  <si>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</si>
  <si>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</si>
  <si>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</si>
  <si>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</si>
  <si>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</si>
  <si>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</si>
  <si>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</si>
  <si>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</si>
  <si>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</si>
  <si>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</si>
  <si>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</si>
  <si>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</si>
  <si>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</si>
  <si>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</si>
  <si>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</si>
  <si>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</si>
  <si>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</si>
  <si>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</si>
  <si>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</si>
  <si>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</si>
  <si>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</si>
  <si>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</si>
  <si>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</si>
  <si>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</si>
  <si>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</si>
  <si>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</si>
  <si>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</si>
  <si>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</si>
  <si>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</si>
  <si>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</si>
  <si>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</si>
  <si>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</si>
  <si>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</si>
  <si>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</si>
  <si>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</si>
  <si>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</si>
  <si>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</si>
  <si>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</si>
  <si>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</si>
  <si>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</si>
  <si>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</si>
  <si>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</si>
  <si>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</si>
  <si>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</si>
  <si>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</si>
  <si>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</si>
  <si>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</si>
  <si>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</si>
  <si>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</si>
  <si>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</si>
  <si>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</si>
  <si>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</si>
  <si>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</si>
  <si>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</si>
  <si>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</si>
  <si>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</si>
  <si>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</si>
  <si>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</si>
  <si>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</si>
  <si>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</si>
  <si>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</si>
  <si>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</si>
  <si>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</si>
  <si>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</si>
  <si>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</si>
  <si>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</si>
  <si>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</si>
  <si>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</si>
  <si>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</si>
  <si>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</si>
  <si>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</si>
  <si>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</si>
  <si>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</si>
  <si>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</si>
  <si>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</si>
  <si>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</si>
  <si>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</si>
  <si>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</si>
  <si>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</si>
  <si>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</si>
  <si>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</si>
  <si>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</si>
  <si>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</si>
  <si>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</si>
  <si>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</si>
  <si>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</si>
  <si>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</si>
  <si>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</si>
  <si>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</si>
  <si>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</si>
  <si>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</si>
  <si>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</si>
  <si>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</si>
  <si>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</si>
  <si>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</si>
  <si>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</si>
  <si>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</si>
  <si>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</si>
  <si>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</si>
  <si>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</si>
  <si>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</si>
  <si>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</si>
  <si>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</si>
  <si>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</si>
  <si>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</si>
  <si>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</si>
  <si>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</si>
  <si>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</si>
  <si>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</si>
  <si>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</si>
  <si>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</si>
  <si>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</si>
  <si>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</si>
  <si>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</si>
  <si>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</si>
  <si>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</si>
  <si>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</si>
  <si>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</si>
  <si>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</si>
  <si>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</si>
  <si>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</si>
  <si>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</si>
  <si>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</si>
  <si>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</si>
  <si>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</si>
  <si>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</si>
  <si>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</si>
  <si>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</si>
  <si>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</si>
  <si>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</si>
  <si>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</si>
  <si>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</si>
  <si>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</si>
  <si>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</si>
  <si>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</si>
  <si>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</si>
  <si>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</si>
  <si>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</si>
  <si>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</si>
  <si>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</si>
  <si>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</si>
  <si>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</si>
  <si>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</si>
  <si>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</si>
  <si>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</si>
  <si>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</si>
  <si>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</si>
  <si>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</si>
  <si>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</si>
  <si>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</si>
  <si>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</si>
  <si>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</si>
  <si>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</si>
  <si>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</si>
  <si>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</si>
  <si>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</si>
  <si>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</si>
  <si>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</si>
  <si>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</si>
  <si>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</si>
  <si>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</si>
  <si>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</si>
  <si>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</si>
  <si>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</si>
  <si>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</si>
  <si>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</si>
  <si>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</si>
  <si>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</si>
  <si>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</si>
  <si>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</si>
  <si>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</si>
  <si>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</si>
  <si>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</si>
  <si>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</si>
  <si>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</si>
  <si>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</si>
  <si>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</si>
  <si>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</si>
  <si>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</si>
  <si>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</si>
  <si>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</si>
  <si>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</si>
  <si>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</si>
  <si>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</si>
  <si>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</si>
  <si>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</si>
  <si>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</si>
  <si>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</si>
  <si>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</si>
  <si>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</si>
  <si>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</si>
  <si>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</si>
  <si>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</si>
  <si>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</si>
  <si>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</si>
  <si>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</si>
  <si>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</si>
  <si>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</si>
  <si>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</si>
  <si>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</si>
  <si>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</si>
  <si>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</si>
  <si>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</si>
  <si>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</si>
  <si>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</si>
  <si>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</si>
  <si>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</si>
  <si>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</si>
  <si>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</si>
  <si>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</si>
  <si>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</si>
  <si>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</si>
  <si>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</si>
  <si>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</si>
  <si>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</si>
  <si>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</si>
  <si>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</si>
  <si>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</si>
  <si>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</si>
  <si>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</si>
  <si>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</si>
  <si>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</si>
  <si>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</si>
  <si>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</si>
  <si>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</si>
  <si>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</si>
  <si>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</si>
  <si>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</si>
  <si>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</si>
  <si>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</si>
  <si>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</si>
  <si>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</si>
  <si>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</si>
  <si>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</si>
  <si>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</si>
  <si>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</si>
  <si>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</si>
  <si>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</si>
  <si>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</si>
  <si>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</si>
  <si>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</si>
  <si>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</si>
  <si>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</si>
  <si>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</si>
  <si>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</si>
  <si>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</si>
  <si>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</si>
  <si>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</si>
  <si>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</si>
  <si>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</si>
  <si>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</si>
  <si>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</si>
  <si>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</si>
  <si>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</si>
  <si>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</si>
  <si>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</si>
  <si>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</si>
  <si>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</si>
  <si>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</si>
  <si>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</si>
  <si>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</si>
  <si>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</si>
  <si>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</si>
  <si>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</si>
  <si>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</si>
  <si>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</si>
  <si>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</si>
  <si>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</si>
  <si>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</si>
  <si>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</si>
  <si>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</si>
  <si>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</si>
  <si>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</si>
  <si>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</si>
  <si>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</si>
  <si>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</si>
  <si>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</si>
  <si>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</si>
  <si>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</si>
  <si>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</si>
  <si>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</si>
  <si>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</si>
  <si>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</si>
  <si>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</si>
  <si>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</si>
  <si>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</si>
  <si>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</si>
  <si>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</si>
  <si>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</si>
  <si>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</si>
  <si>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</si>
  <si>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</si>
  <si>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</si>
  <si>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</si>
  <si>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</si>
  <si>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</si>
  <si>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</si>
  <si>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</si>
  <si>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</si>
  <si>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</si>
  <si>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</si>
  <si>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</si>
  <si>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</si>
  <si>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</si>
  <si>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</si>
  <si>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</si>
  <si>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</si>
  <si>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</si>
  <si>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</si>
  <si>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</si>
  <si>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</si>
  <si>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</si>
  <si>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</si>
  <si>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</si>
  <si>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</si>
  <si>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</si>
  <si>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</si>
  <si>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</si>
  <si>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</si>
  <si>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</si>
  <si>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</si>
  <si>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</si>
  <si>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</si>
  <si>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</si>
  <si>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</si>
  <si>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</si>
  <si>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</si>
  <si>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</si>
  <si>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</si>
  <si>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</si>
  <si>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2021-8-10000187</t>
  </si>
  <si>
    <t>116</t>
  </si>
  <si>
    <t>207</t>
  </si>
  <si>
    <t>201</t>
  </si>
  <si>
    <t>596</t>
  </si>
  <si>
    <t>391</t>
  </si>
  <si>
    <t>193</t>
  </si>
  <si>
    <t>FUMLAMOR</t>
  </si>
  <si>
    <t>327</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</si>
  <si>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</si>
  <si>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</si>
  <si>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</si>
  <si>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</si>
  <si>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</si>
  <si>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01</t>
  </si>
  <si>
    <t>02</t>
  </si>
  <si>
    <t>03</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</si>
  <si>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</si>
  <si>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221</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</si>
  <si>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</si>
  <si>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JASIRIS LORENA OSORIO GRIMALDO</t>
  </si>
  <si>
    <t>Calle 54B N° 3-60 SAN VICENTE - SOLEDAD, ATLANTICO</t>
  </si>
  <si>
    <t>3113758794 - 304 5868620 -  386 0178</t>
  </si>
  <si>
    <t>funpocodig@gmail.com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</si>
  <si>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</si>
  <si>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CASTILLO DE ESPERANZA</t>
  </si>
  <si>
    <t>INSTITUTO COLOMBIANO DE BIENESTAR FAMILIAR</t>
  </si>
  <si>
    <t>199</t>
  </si>
  <si>
    <t>24/01/2014</t>
  </si>
  <si>
    <t>30/01/2015</t>
  </si>
  <si>
    <t>162</t>
  </si>
  <si>
    <t>31/12/2015</t>
  </si>
  <si>
    <t>133</t>
  </si>
  <si>
    <t>30/01/2016</t>
  </si>
  <si>
    <t>31/10/2016</t>
  </si>
  <si>
    <t>714</t>
  </si>
  <si>
    <t>1/11/2016</t>
  </si>
  <si>
    <t>31/07/2018</t>
  </si>
  <si>
    <t>265</t>
  </si>
  <si>
    <t>1/08/2018</t>
  </si>
  <si>
    <t>15/12/2018</t>
  </si>
  <si>
    <t>601</t>
  </si>
  <si>
    <t>16/12/2018</t>
  </si>
  <si>
    <t>30/03/2020</t>
  </si>
  <si>
    <t>298</t>
  </si>
  <si>
    <t>Atender a la primera infancia en el marco de la estrategia “De cero a siempre” de conformidad con los lineamientos, directrices y parámetros establecidos por ICBF, así como regular las relaciones entre las pares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</si>
  <si>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</si>
  <si>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</si>
  <si>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457</t>
  </si>
  <si>
    <t>449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</si>
  <si>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</si>
  <si>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MARIA DEL CARMEN MANGA MONSALVO </t>
  </si>
  <si>
    <t>MARIA DEL CARMEN MANGA MONSALVO</t>
  </si>
  <si>
    <t>3013192326</t>
  </si>
  <si>
    <t>CARRERA 14 # 41-23</t>
  </si>
  <si>
    <t>CORPORACIONCORSOLUZ20@HOTMAIL.COM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</si>
</sst>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2" zoomScale="70" zoomScaleNormal="70" zoomScaleSheetLayoutView="40" zoomScalePageLayoutView="40" workbookViewId="0">
      <selection activeCell="C170" sqref="C17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2681</v>
      </c>
      <c r="D15" s="35"/>
      <c r="E15" s="35"/>
      <c r="F15" s="5"/>
      <c r="G15" s="32" t="s">
        <v>1168</v>
      </c>
      <c r="H15" s="105" t="s">
        <v>163</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802016669</v>
      </c>
      <c r="C20" s="5"/>
      <c r="D20" s="74"/>
      <c r="E20" s="157" t="s">
        <v>2669</v>
      </c>
      <c r="F20" s="159" t="s">
        <v>2706</v>
      </c>
      <c r="G20" s="5"/>
      <c r="H20" s="267"/>
      <c r="I20" s="146" t="s">
        <v>163</v>
      </c>
      <c r="J20" s="147" t="s">
        <v>183</v>
      </c>
      <c r="K20" s="148">
        <v>3575762000</v>
      </c>
      <c r="L20" s="149"/>
      <c r="M20" s="149">
        <v>44561</v>
      </c>
      <c r="N20" s="132">
        <f>+(M20-L20)/30</f>
        <v>1485.3666666666666</v>
      </c>
      <c r="O20" s="135"/>
      <c r="U20" s="131"/>
      <c r="V20" s="107">
        <f ca="1">NOW()</f>
        <v>44194.927182523148</v>
      </c>
      <c r="W20" s="107">
        <f ca="1">NOW()</f>
        <v>44194.927182523148</v>
      </c>
    </row>
    <row r="21" spans="1:23" ht="30" customHeight="1" outlineLevel="1" x14ac:dyDescent="0.25">
      <c r="A21" s="9"/>
      <c r="B21" s="72"/>
      <c r="C21" s="5"/>
      <c r="D21" s="5"/>
      <c r="E21" s="5"/>
      <c r="F21" s="5"/>
      <c r="G21" s="5"/>
      <c r="H21" s="71"/>
      <c r="I21" s="146" t="s">
        <v>163</v>
      </c>
      <c r="J21" s="147" t="s">
        <v>172</v>
      </c>
      <c r="K21" s="148"/>
      <c r="L21" s="149"/>
      <c r="M21" s="149">
        <v>44561</v>
      </c>
      <c r="N21" s="132">
        <f t="shared" ref="N21:N35" si="0">+(M21-L21)/30</f>
        <v>1485.3666666666666</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FUNDACION POR UNA COMUNIDAD DIGNA FUNPOCODIG</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2705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2671</v>
      </c>
      <c r="C48" s="112" t="s">
        <v>31</v>
      </c>
      <c r="D48" s="119" t="s">
        <v>2682</v>
      </c>
      <c r="E48" s="142">
        <v>40931</v>
      </c>
      <c r="F48" s="142">
        <v>41273</v>
      </c>
      <c r="G48" s="169">
        <f>IF(AND(E48&lt;&gt;"",F48&lt;&gt;""),((F48-E48)/30),"")</f>
        <v>11.4</v>
      </c>
      <c r="H48" s="120" t="s">
        <v>2691</v>
      </c>
      <c r="I48" s="113" t="s">
        <v>163</v>
      </c>
      <c r="J48" s="113" t="s">
        <v>183</v>
      </c>
      <c r="K48" s="121">
        <v>93756860</v>
      </c>
      <c r="L48" s="114" t="s">
        <v>1148</v>
      </c>
      <c r="M48" s="115">
        <v>1</v>
      </c>
      <c r="N48" s="114" t="s">
        <v>27</v>
      </c>
      <c r="O48" s="114" t="s">
        <v>26</v>
      </c>
      <c r="P48" s="80"/>
    </row>
    <row r="49" spans="1:16" s="6" customFormat="1" ht="24.75" customHeight="1" x14ac:dyDescent="0.25">
      <c r="A49" s="140">
        <v>2</v>
      </c>
      <c r="B49" s="120" t="s">
        <v>2671</v>
      </c>
      <c r="C49" s="112" t="s">
        <v>31</v>
      </c>
      <c r="D49" s="119" t="s">
        <v>2683</v>
      </c>
      <c r="E49" s="142">
        <v>41304</v>
      </c>
      <c r="F49" s="142">
        <v>41639</v>
      </c>
      <c r="G49" s="169">
        <f t="shared" ref="G49:G107" si="2">IF(AND(E49&lt;&gt;"",F49&lt;&gt;""),((F49-E49)/30),"")</f>
        <v>11.166666666666666</v>
      </c>
      <c r="H49" s="120" t="s">
        <v>2692</v>
      </c>
      <c r="I49" s="113" t="s">
        <v>163</v>
      </c>
      <c r="J49" s="113" t="s">
        <v>183</v>
      </c>
      <c r="K49" s="121">
        <v>1160324072</v>
      </c>
      <c r="L49" s="114" t="s">
        <v>1148</v>
      </c>
      <c r="M49" s="115">
        <v>1</v>
      </c>
      <c r="N49" s="114" t="s">
        <v>27</v>
      </c>
      <c r="O49" s="114" t="s">
        <v>26</v>
      </c>
      <c r="P49" s="80"/>
    </row>
    <row r="50" spans="1:16" s="6" customFormat="1" ht="24.75" customHeight="1" x14ac:dyDescent="0.25">
      <c r="A50" s="140">
        <v>3</v>
      </c>
      <c r="B50" s="120" t="s">
        <v>2671</v>
      </c>
      <c r="C50" s="112" t="s">
        <v>31</v>
      </c>
      <c r="D50" s="119" t="s">
        <v>2684</v>
      </c>
      <c r="E50" s="142">
        <v>41663</v>
      </c>
      <c r="F50" s="142">
        <v>42034</v>
      </c>
      <c r="G50" s="169">
        <f t="shared" si="2"/>
        <v>12.366666666666667</v>
      </c>
      <c r="H50" s="117" t="s">
        <v>2693</v>
      </c>
      <c r="I50" s="113" t="s">
        <v>163</v>
      </c>
      <c r="J50" s="113" t="s">
        <v>183</v>
      </c>
      <c r="K50" s="121">
        <v>1356203447</v>
      </c>
      <c r="L50" s="114" t="s">
        <v>1148</v>
      </c>
      <c r="M50" s="115">
        <v>1</v>
      </c>
      <c r="N50" s="114" t="s">
        <v>27</v>
      </c>
      <c r="O50" s="114" t="s">
        <v>26</v>
      </c>
      <c r="P50" s="80"/>
    </row>
    <row r="51" spans="1:16" s="6" customFormat="1" ht="24.75" customHeight="1" outlineLevel="1" x14ac:dyDescent="0.25">
      <c r="A51" s="140">
        <v>4</v>
      </c>
      <c r="B51" s="120" t="s">
        <v>2671</v>
      </c>
      <c r="C51" s="112" t="s">
        <v>31</v>
      </c>
      <c r="D51" s="119" t="s">
        <v>2685</v>
      </c>
      <c r="E51" s="142">
        <v>43085</v>
      </c>
      <c r="F51" s="142">
        <v>43404</v>
      </c>
      <c r="G51" s="169">
        <f t="shared" si="2"/>
        <v>10.633333333333333</v>
      </c>
      <c r="H51" s="120" t="s">
        <v>2694</v>
      </c>
      <c r="I51" s="113" t="s">
        <v>163</v>
      </c>
      <c r="J51" s="113" t="s">
        <v>183</v>
      </c>
      <c r="K51" s="121">
        <v>2074493256</v>
      </c>
      <c r="L51" s="114" t="s">
        <v>1148</v>
      </c>
      <c r="M51" s="115">
        <v>1</v>
      </c>
      <c r="N51" s="114" t="s">
        <v>1151</v>
      </c>
      <c r="O51" s="114" t="s">
        <v>26</v>
      </c>
      <c r="P51" s="80"/>
    </row>
    <row r="52" spans="1:16" s="7" customFormat="1" ht="24.75" customHeight="1" outlineLevel="1" x14ac:dyDescent="0.25">
      <c r="A52" s="141">
        <v>5</v>
      </c>
      <c r="B52" s="120" t="s">
        <v>2671</v>
      </c>
      <c r="C52" s="112" t="s">
        <v>31</v>
      </c>
      <c r="D52" s="119" t="s">
        <v>2686</v>
      </c>
      <c r="E52" s="142">
        <v>43405</v>
      </c>
      <c r="F52" s="142">
        <v>43439</v>
      </c>
      <c r="G52" s="169">
        <f t="shared" si="2"/>
        <v>1.1333333333333333</v>
      </c>
      <c r="H52" s="117" t="s">
        <v>2694</v>
      </c>
      <c r="I52" s="113" t="s">
        <v>163</v>
      </c>
      <c r="J52" s="113" t="s">
        <v>183</v>
      </c>
      <c r="K52" s="121">
        <v>305356050</v>
      </c>
      <c r="L52" s="114" t="s">
        <v>1148</v>
      </c>
      <c r="M52" s="115">
        <v>1</v>
      </c>
      <c r="N52" s="114" t="s">
        <v>1151</v>
      </c>
      <c r="O52" s="114" t="s">
        <v>1148</v>
      </c>
      <c r="P52" s="81"/>
    </row>
    <row r="53" spans="1:16" s="7" customFormat="1" ht="24.75" customHeight="1" outlineLevel="1" x14ac:dyDescent="0.25">
      <c r="A53" s="141">
        <v>6</v>
      </c>
      <c r="B53" s="120" t="s">
        <v>2671</v>
      </c>
      <c r="C53" s="112" t="s">
        <v>31</v>
      </c>
      <c r="D53" s="119" t="s">
        <v>2687</v>
      </c>
      <c r="E53" s="142">
        <v>43486</v>
      </c>
      <c r="F53" s="142">
        <v>43822</v>
      </c>
      <c r="G53" s="169">
        <f t="shared" si="2"/>
        <v>11.2</v>
      </c>
      <c r="H53" s="117" t="s">
        <v>2690</v>
      </c>
      <c r="I53" s="113" t="s">
        <v>163</v>
      </c>
      <c r="J53" s="113" t="s">
        <v>183</v>
      </c>
      <c r="K53" s="121">
        <v>2687951236</v>
      </c>
      <c r="L53" s="114" t="s">
        <v>1148</v>
      </c>
      <c r="M53" s="115">
        <v>1</v>
      </c>
      <c r="N53" s="114" t="s">
        <v>1151</v>
      </c>
      <c r="O53" s="114" t="s">
        <v>1148</v>
      </c>
      <c r="P53" s="81"/>
    </row>
    <row r="54" spans="1:16" s="7" customFormat="1" ht="24.75" customHeight="1" outlineLevel="1" x14ac:dyDescent="0.25">
      <c r="A54" s="141">
        <v>7</v>
      </c>
      <c r="B54" s="120" t="s">
        <v>2671</v>
      </c>
      <c r="C54" s="112" t="s">
        <v>31</v>
      </c>
      <c r="D54" s="119" t="s">
        <v>2689</v>
      </c>
      <c r="E54" s="142">
        <v>43726</v>
      </c>
      <c r="F54" s="142">
        <v>43822</v>
      </c>
      <c r="G54" s="169">
        <f t="shared" si="2"/>
        <v>3.2</v>
      </c>
      <c r="H54" s="120" t="s">
        <v>2690</v>
      </c>
      <c r="I54" s="113" t="s">
        <v>163</v>
      </c>
      <c r="J54" s="113" t="s">
        <v>172</v>
      </c>
      <c r="K54" s="116">
        <v>224020533</v>
      </c>
      <c r="L54" s="114" t="s">
        <v>1148</v>
      </c>
      <c r="M54" s="115">
        <v>1</v>
      </c>
      <c r="N54" s="114" t="s">
        <v>1151</v>
      </c>
      <c r="O54" s="114" t="s">
        <v>1148</v>
      </c>
      <c r="P54" s="81"/>
    </row>
    <row r="55" spans="1:16" s="7" customFormat="1" ht="24.75" customHeight="1" outlineLevel="1" x14ac:dyDescent="0.25">
      <c r="A55" s="141">
        <v>8</v>
      </c>
      <c r="B55" s="120" t="s">
        <v>2688</v>
      </c>
      <c r="C55" s="112" t="s">
        <v>32</v>
      </c>
      <c r="D55" s="119" t="s">
        <v>2695</v>
      </c>
      <c r="E55" s="142">
        <v>41663</v>
      </c>
      <c r="F55" s="142">
        <v>42034</v>
      </c>
      <c r="G55" s="169">
        <f t="shared" si="2"/>
        <v>12.366666666666667</v>
      </c>
      <c r="H55" s="120" t="s">
        <v>2698</v>
      </c>
      <c r="I55" s="113" t="s">
        <v>163</v>
      </c>
      <c r="J55" s="113" t="s">
        <v>183</v>
      </c>
      <c r="K55" s="116">
        <v>65000000</v>
      </c>
      <c r="L55" s="114" t="s">
        <v>1148</v>
      </c>
      <c r="M55" s="115">
        <v>1</v>
      </c>
      <c r="N55" s="114" t="s">
        <v>1151</v>
      </c>
      <c r="O55" s="114" t="s">
        <v>1148</v>
      </c>
      <c r="P55" s="81"/>
    </row>
    <row r="56" spans="1:16" s="7" customFormat="1" ht="24.75" customHeight="1" outlineLevel="1" x14ac:dyDescent="0.25">
      <c r="A56" s="141">
        <v>9</v>
      </c>
      <c r="B56" s="120" t="s">
        <v>2688</v>
      </c>
      <c r="C56" s="112" t="s">
        <v>32</v>
      </c>
      <c r="D56" s="119" t="s">
        <v>2696</v>
      </c>
      <c r="E56" s="142">
        <v>42078</v>
      </c>
      <c r="F56" s="142">
        <v>42353</v>
      </c>
      <c r="G56" s="169">
        <f t="shared" si="2"/>
        <v>9.1666666666666661</v>
      </c>
      <c r="H56" s="120" t="s">
        <v>2698</v>
      </c>
      <c r="I56" s="113" t="s">
        <v>163</v>
      </c>
      <c r="J56" s="113" t="s">
        <v>183</v>
      </c>
      <c r="K56" s="116">
        <v>43000000</v>
      </c>
      <c r="L56" s="114" t="s">
        <v>1148</v>
      </c>
      <c r="M56" s="115">
        <v>1</v>
      </c>
      <c r="N56" s="114" t="s">
        <v>1151</v>
      </c>
      <c r="O56" s="114" t="s">
        <v>1148</v>
      </c>
      <c r="P56" s="81"/>
    </row>
    <row r="57" spans="1:16" s="7" customFormat="1" ht="24.75" customHeight="1" outlineLevel="1" x14ac:dyDescent="0.25">
      <c r="A57" s="141">
        <v>10</v>
      </c>
      <c r="B57" s="120" t="s">
        <v>2688</v>
      </c>
      <c r="C57" s="65" t="s">
        <v>32</v>
      </c>
      <c r="D57" s="119" t="s">
        <v>2697</v>
      </c>
      <c r="E57" s="142">
        <v>42436</v>
      </c>
      <c r="F57" s="142">
        <v>42673</v>
      </c>
      <c r="G57" s="169">
        <f t="shared" si="2"/>
        <v>7.9</v>
      </c>
      <c r="H57" s="120" t="s">
        <v>2698</v>
      </c>
      <c r="I57" s="63" t="s">
        <v>163</v>
      </c>
      <c r="J57" s="63" t="s">
        <v>183</v>
      </c>
      <c r="K57" s="121">
        <v>35000000</v>
      </c>
      <c r="L57" s="65" t="s">
        <v>1148</v>
      </c>
      <c r="M57" s="67">
        <v>1</v>
      </c>
      <c r="N57" s="65" t="s">
        <v>1151</v>
      </c>
      <c r="O57" s="65" t="s">
        <v>1148</v>
      </c>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t="s">
        <v>2699</v>
      </c>
      <c r="E114" s="142">
        <v>43897</v>
      </c>
      <c r="F114" s="142">
        <v>44196</v>
      </c>
      <c r="G114" s="169">
        <f>IF(AND(E114&lt;&gt;"",F114&lt;&gt;""),((F114-E114)/30),"")</f>
        <v>9.9666666666666668</v>
      </c>
      <c r="H114" s="120" t="s">
        <v>2700</v>
      </c>
      <c r="I114" s="119" t="s">
        <v>163</v>
      </c>
      <c r="J114" s="119" t="s">
        <v>183</v>
      </c>
      <c r="K114" s="121">
        <v>3383151736</v>
      </c>
      <c r="L114" s="102">
        <f>+IF(AND(K114&gt;0,O114="Ejecución"),(K114/877802)*Tabla28[[#This Row],[% participación]],IF(AND(K114&gt;0,O114&lt;&gt;"Ejecución"),"-",""))</f>
        <v>3854.1171425902426</v>
      </c>
      <c r="M114" s="122" t="s">
        <v>1148</v>
      </c>
      <c r="N114" s="178">
        <v>1</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0.02</v>
      </c>
      <c r="G179" s="176">
        <f>IF(F179&gt;0,SUM(E179+F179),"")</f>
        <v>0.04</v>
      </c>
      <c r="H179" s="5"/>
      <c r="I179" s="250" t="s">
        <v>2674</v>
      </c>
      <c r="J179" s="251"/>
      <c r="K179" s="251"/>
      <c r="L179" s="252"/>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0.04</v>
      </c>
      <c r="D185" s="93" t="s">
        <v>2633</v>
      </c>
      <c r="E185" s="96">
        <f>+(C185*SUM(K20:K35))</f>
        <v>143030480</v>
      </c>
      <c r="F185" s="94"/>
      <c r="G185" s="95"/>
      <c r="H185" s="90"/>
      <c r="I185" s="92" t="s">
        <v>2632</v>
      </c>
      <c r="J185" s="181">
        <f>M179</f>
        <v>0.02</v>
      </c>
      <c r="K185" s="246" t="s">
        <v>2633</v>
      </c>
      <c r="L185" s="246"/>
      <c r="M185" s="96">
        <f>+J185*K20</f>
        <v>71515240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41967</v>
      </c>
      <c r="D193" s="5"/>
      <c r="E193" s="124">
        <v>1941</v>
      </c>
      <c r="F193" s="5"/>
      <c r="G193" s="5"/>
      <c r="H193" s="144" t="s">
        <v>2701</v>
      </c>
      <c r="J193" s="5"/>
      <c r="K193" s="125">
        <v>40931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2702</v>
      </c>
      <c r="J211" s="27" t="s">
        <v>2627</v>
      </c>
      <c r="K211" s="145" t="s">
        <v>2702</v>
      </c>
      <c r="L211" s="21"/>
      <c r="M211" s="21"/>
      <c r="N211" s="21"/>
      <c r="O211" s="8"/>
    </row>
    <row r="212" spans="1:15" x14ac:dyDescent="0.25">
      <c r="A212" s="9"/>
      <c r="B212" s="27" t="s">
        <v>2624</v>
      </c>
      <c r="C212" s="144" t="s">
        <v>2701</v>
      </c>
      <c r="D212" s="21"/>
      <c r="G212" s="27" t="s">
        <v>2626</v>
      </c>
      <c r="H212" s="145" t="s">
        <v>2703</v>
      </c>
      <c r="J212" s="27" t="s">
        <v>2628</v>
      </c>
      <c r="K212" s="144"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7" zoomScaleNormal="77" zoomScaleSheetLayoutView="40" zoomScalePageLayoutView="40" workbookViewId="0"/>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2681</v>
      </c>
      <c r="D15" s="35"/>
      <c r="E15" s="35"/>
      <c r="F15" s="5"/>
      <c r="G15" s="32" t="s">
        <v>1168</v>
      </c>
      <c r="H15" s="105" t="s">
        <v>163</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802022154</v>
      </c>
      <c r="C20" s="5"/>
      <c r="D20" s="165"/>
      <c r="E20" s="157" t="s">
        <v>2669</v>
      </c>
      <c r="F20" s="191" t="s">
        <v>2706</v>
      </c>
      <c r="G20" s="5"/>
      <c r="H20" s="267"/>
      <c r="I20" s="146" t="s">
        <v>163</v>
      </c>
      <c r="J20" s="147" t="s">
        <v>183</v>
      </c>
      <c r="K20" s="148">
        <v>3575762000</v>
      </c>
      <c r="L20" s="149"/>
      <c r="M20" s="149">
        <v>44561</v>
      </c>
      <c r="N20" s="132">
        <f>+(M20-L20)/30</f>
        <v>1485.3666666666666</v>
      </c>
      <c r="O20" s="135"/>
      <c r="U20" s="131"/>
      <c r="V20" s="107">
        <f ca="1">NOW()</f>
        <v>44194.927182523148</v>
      </c>
      <c r="W20" s="107">
        <f ca="1">NOW()</f>
        <v>44194.927182523148</v>
      </c>
    </row>
    <row r="21" spans="1:23" ht="30" customHeight="1" outlineLevel="1" x14ac:dyDescent="0.25">
      <c r="A21" s="9"/>
      <c r="B21" s="72"/>
      <c r="C21" s="5"/>
      <c r="D21" s="5"/>
      <c r="E21" s="5"/>
      <c r="F21" s="5"/>
      <c r="G21" s="5"/>
      <c r="H21" s="167"/>
      <c r="I21" s="146" t="s">
        <v>163</v>
      </c>
      <c r="J21" s="147" t="s">
        <v>172</v>
      </c>
      <c r="K21" s="148"/>
      <c r="L21" s="149"/>
      <c r="M21" s="149">
        <v>44561</v>
      </c>
      <c r="N21" s="132">
        <f t="shared" ref="N21:N35" si="0">+(M21-L21)/30</f>
        <v>1485.3666666666666</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SOCIAL LUZ Y ESPERANZA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2705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2707</v>
      </c>
      <c r="C48" s="122" t="s">
        <v>31</v>
      </c>
      <c r="D48" s="119" t="s">
        <v>2708</v>
      </c>
      <c r="E48" s="142" t="s">
        <v>2709</v>
      </c>
      <c r="F48" s="142" t="s">
        <v>2710</v>
      </c>
      <c r="G48" s="169">
        <f>IF(AND(E48&lt;&gt;"",F48&lt;&gt;""),((F48-E48)/30),"")</f>
        <v>12.366666666666667</v>
      </c>
      <c r="H48" s="120" t="s">
        <v>2726</v>
      </c>
      <c r="I48" s="119" t="s">
        <v>163</v>
      </c>
      <c r="J48" s="119" t="s">
        <v>183</v>
      </c>
      <c r="K48" s="121">
        <v>601371475</v>
      </c>
      <c r="L48" s="122" t="s">
        <v>1148</v>
      </c>
      <c r="M48" s="178">
        <v>1</v>
      </c>
      <c r="N48" s="122" t="s">
        <v>27</v>
      </c>
      <c r="O48" s="122" t="s">
        <v>1148</v>
      </c>
      <c r="P48" s="80"/>
    </row>
    <row r="49" spans="1:16" s="6" customFormat="1" ht="24.75" customHeight="1" x14ac:dyDescent="0.25">
      <c r="A49" s="140">
        <v>2</v>
      </c>
      <c r="B49" s="120" t="s">
        <v>2707</v>
      </c>
      <c r="C49" s="122" t="s">
        <v>31</v>
      </c>
      <c r="D49" s="119" t="s">
        <v>2711</v>
      </c>
      <c r="E49" s="142" t="s">
        <v>2710</v>
      </c>
      <c r="F49" s="142" t="s">
        <v>2712</v>
      </c>
      <c r="G49" s="169">
        <f t="shared" ref="G49:G107" si="1">IF(AND(E49&lt;&gt;"",F49&lt;&gt;""),((F49-E49)/30),"")</f>
        <v>11.166666666666666</v>
      </c>
      <c r="H49" s="120" t="s">
        <v>2727</v>
      </c>
      <c r="I49" s="119" t="s">
        <v>163</v>
      </c>
      <c r="J49" s="119" t="s">
        <v>183</v>
      </c>
      <c r="K49" s="121">
        <v>577038820</v>
      </c>
      <c r="L49" s="122" t="s">
        <v>1148</v>
      </c>
      <c r="M49" s="178">
        <v>1</v>
      </c>
      <c r="N49" s="122" t="s">
        <v>27</v>
      </c>
      <c r="O49" s="122" t="s">
        <v>1148</v>
      </c>
      <c r="P49" s="80"/>
    </row>
    <row r="50" spans="1:16" s="6" customFormat="1" ht="24.75" customHeight="1" x14ac:dyDescent="0.25">
      <c r="A50" s="140">
        <v>3</v>
      </c>
      <c r="B50" s="120" t="s">
        <v>2707</v>
      </c>
      <c r="C50" s="122" t="s">
        <v>31</v>
      </c>
      <c r="D50" s="119" t="s">
        <v>2713</v>
      </c>
      <c r="E50" s="142" t="s">
        <v>2714</v>
      </c>
      <c r="F50" s="142" t="s">
        <v>2715</v>
      </c>
      <c r="G50" s="169">
        <f t="shared" si="1"/>
        <v>9.1666666666666661</v>
      </c>
      <c r="H50" s="117" t="s">
        <v>2727</v>
      </c>
      <c r="I50" s="119" t="s">
        <v>163</v>
      </c>
      <c r="J50" s="119" t="s">
        <v>183</v>
      </c>
      <c r="K50" s="121">
        <v>570438245</v>
      </c>
      <c r="L50" s="122" t="s">
        <v>1148</v>
      </c>
      <c r="M50" s="178">
        <v>1</v>
      </c>
      <c r="N50" s="122" t="s">
        <v>27</v>
      </c>
      <c r="O50" s="122" t="s">
        <v>1148</v>
      </c>
      <c r="P50" s="80"/>
    </row>
    <row r="51" spans="1:16" s="6" customFormat="1" ht="24.75" customHeight="1" outlineLevel="1" x14ac:dyDescent="0.25">
      <c r="A51" s="140">
        <v>4</v>
      </c>
      <c r="B51" s="120" t="s">
        <v>2707</v>
      </c>
      <c r="C51" s="122" t="s">
        <v>31</v>
      </c>
      <c r="D51" s="119" t="s">
        <v>2716</v>
      </c>
      <c r="E51" s="142" t="s">
        <v>2717</v>
      </c>
      <c r="F51" s="142" t="s">
        <v>2718</v>
      </c>
      <c r="G51" s="169">
        <f t="shared" si="1"/>
        <v>21.233333333333334</v>
      </c>
      <c r="H51" s="120" t="s">
        <v>2728</v>
      </c>
      <c r="I51" s="119" t="s">
        <v>163</v>
      </c>
      <c r="J51" s="119" t="s">
        <v>183</v>
      </c>
      <c r="K51" s="121">
        <v>1421878575</v>
      </c>
      <c r="L51" s="122" t="s">
        <v>1148</v>
      </c>
      <c r="M51" s="178">
        <v>1</v>
      </c>
      <c r="N51" s="122" t="s">
        <v>27</v>
      </c>
      <c r="O51" s="122" t="s">
        <v>1148</v>
      </c>
      <c r="P51" s="80"/>
    </row>
    <row r="52" spans="1:16" s="7" customFormat="1" ht="24.75" customHeight="1" outlineLevel="1" x14ac:dyDescent="0.25">
      <c r="A52" s="141">
        <v>5</v>
      </c>
      <c r="B52" s="120" t="s">
        <v>2707</v>
      </c>
      <c r="C52" s="122" t="s">
        <v>31</v>
      </c>
      <c r="D52" s="119" t="s">
        <v>2719</v>
      </c>
      <c r="E52" s="142" t="s">
        <v>2720</v>
      </c>
      <c r="F52" s="142" t="s">
        <v>2721</v>
      </c>
      <c r="G52" s="169">
        <f t="shared" si="1"/>
        <v>4.5333333333333332</v>
      </c>
      <c r="H52" s="117" t="s">
        <v>2728</v>
      </c>
      <c r="I52" s="119" t="s">
        <v>163</v>
      </c>
      <c r="J52" s="119" t="s">
        <v>183</v>
      </c>
      <c r="K52" s="121">
        <v>342750238</v>
      </c>
      <c r="L52" s="122" t="s">
        <v>1148</v>
      </c>
      <c r="M52" s="178">
        <v>1</v>
      </c>
      <c r="N52" s="122" t="s">
        <v>27</v>
      </c>
      <c r="O52" s="122" t="s">
        <v>1148</v>
      </c>
      <c r="P52" s="81"/>
    </row>
    <row r="53" spans="1:16" s="7" customFormat="1" ht="24.75" customHeight="1" outlineLevel="1" x14ac:dyDescent="0.25">
      <c r="A53" s="141">
        <v>6</v>
      </c>
      <c r="B53" s="120" t="s">
        <v>2707</v>
      </c>
      <c r="C53" s="122" t="s">
        <v>31</v>
      </c>
      <c r="D53" s="119" t="s">
        <v>2722</v>
      </c>
      <c r="E53" s="142" t="s">
        <v>2723</v>
      </c>
      <c r="F53" s="142" t="s">
        <v>2724</v>
      </c>
      <c r="G53" s="169">
        <f t="shared" si="1"/>
        <v>15.666666666666666</v>
      </c>
      <c r="H53" s="117" t="s">
        <v>2728</v>
      </c>
      <c r="I53" s="119" t="s">
        <v>163</v>
      </c>
      <c r="J53" s="119" t="s">
        <v>183</v>
      </c>
      <c r="K53" s="121">
        <v>1024800707</v>
      </c>
      <c r="L53" s="122" t="s">
        <v>1148</v>
      </c>
      <c r="M53" s="178">
        <v>1</v>
      </c>
      <c r="N53" s="122" t="s">
        <v>27</v>
      </c>
      <c r="O53" s="122" t="s">
        <v>1148</v>
      </c>
      <c r="P53" s="81"/>
    </row>
    <row r="54" spans="1:16" s="7" customFormat="1" ht="24.75" customHeight="1" outlineLevel="1" x14ac:dyDescent="0.25">
      <c r="A54" s="141">
        <v>7</v>
      </c>
      <c r="B54" s="120" t="s">
        <v>2707</v>
      </c>
      <c r="C54" s="122" t="s">
        <v>31</v>
      </c>
      <c r="D54" s="119" t="s">
        <v>2725</v>
      </c>
      <c r="E54" s="142">
        <v>43922</v>
      </c>
      <c r="F54" s="142">
        <v>44165</v>
      </c>
      <c r="G54" s="169">
        <f t="shared" si="1"/>
        <v>8.1</v>
      </c>
      <c r="H54" s="120" t="s">
        <v>2728</v>
      </c>
      <c r="I54" s="119" t="s">
        <v>163</v>
      </c>
      <c r="J54" s="119" t="s">
        <v>183</v>
      </c>
      <c r="K54" s="116">
        <v>659567455</v>
      </c>
      <c r="L54" s="122" t="s">
        <v>1148</v>
      </c>
      <c r="M54" s="178">
        <v>1</v>
      </c>
      <c r="N54" s="122" t="s">
        <v>27</v>
      </c>
      <c r="O54" s="122" t="s">
        <v>1148</v>
      </c>
      <c r="P54" s="81"/>
    </row>
    <row r="55" spans="1:16" s="7" customFormat="1" ht="24.75" customHeight="1" outlineLevel="1" x14ac:dyDescent="0.25">
      <c r="A55" s="141">
        <v>8</v>
      </c>
      <c r="B55" s="120" t="s">
        <v>2707</v>
      </c>
      <c r="C55" s="122" t="s">
        <v>31</v>
      </c>
      <c r="D55" s="119" t="s">
        <v>2708</v>
      </c>
      <c r="E55" s="142" t="s">
        <v>2709</v>
      </c>
      <c r="F55" s="142" t="s">
        <v>2710</v>
      </c>
      <c r="G55" s="169">
        <f t="shared" si="1"/>
        <v>12.366666666666667</v>
      </c>
      <c r="H55" s="120" t="s">
        <v>2726</v>
      </c>
      <c r="I55" s="119" t="s">
        <v>163</v>
      </c>
      <c r="J55" s="119" t="s">
        <v>172</v>
      </c>
      <c r="K55" s="116">
        <v>601371475</v>
      </c>
      <c r="L55" s="122" t="s">
        <v>1148</v>
      </c>
      <c r="M55" s="178">
        <v>1</v>
      </c>
      <c r="N55" s="122" t="s">
        <v>27</v>
      </c>
      <c r="O55" s="122" t="s">
        <v>1148</v>
      </c>
      <c r="P55" s="81"/>
    </row>
    <row r="56" spans="1:16" s="7" customFormat="1" ht="24.75" customHeight="1" outlineLevel="1" x14ac:dyDescent="0.25">
      <c r="A56" s="141">
        <v>9</v>
      </c>
      <c r="B56" s="120" t="s">
        <v>2707</v>
      </c>
      <c r="C56" s="122" t="s">
        <v>31</v>
      </c>
      <c r="D56" s="119" t="s">
        <v>2711</v>
      </c>
      <c r="E56" s="142" t="s">
        <v>2710</v>
      </c>
      <c r="F56" s="142" t="s">
        <v>2712</v>
      </c>
      <c r="G56" s="169">
        <f t="shared" si="1"/>
        <v>11.166666666666666</v>
      </c>
      <c r="H56" s="120" t="s">
        <v>2727</v>
      </c>
      <c r="I56" s="119" t="s">
        <v>163</v>
      </c>
      <c r="J56" s="119" t="s">
        <v>172</v>
      </c>
      <c r="K56" s="116">
        <v>577038820</v>
      </c>
      <c r="L56" s="122" t="s">
        <v>1148</v>
      </c>
      <c r="M56" s="178">
        <v>1</v>
      </c>
      <c r="N56" s="122" t="s">
        <v>27</v>
      </c>
      <c r="O56" s="122" t="s">
        <v>1148</v>
      </c>
      <c r="P56" s="81"/>
    </row>
    <row r="57" spans="1:16" s="7" customFormat="1" ht="24.75" customHeight="1" outlineLevel="1" x14ac:dyDescent="0.25">
      <c r="A57" s="141">
        <v>10</v>
      </c>
      <c r="B57" s="120" t="s">
        <v>2707</v>
      </c>
      <c r="C57" s="122" t="s">
        <v>31</v>
      </c>
      <c r="D57" s="119" t="s">
        <v>2713</v>
      </c>
      <c r="E57" s="142" t="s">
        <v>2714</v>
      </c>
      <c r="F57" s="142" t="s">
        <v>2715</v>
      </c>
      <c r="G57" s="169">
        <f t="shared" si="1"/>
        <v>9.1666666666666661</v>
      </c>
      <c r="H57" s="120" t="s">
        <v>2727</v>
      </c>
      <c r="I57" s="119" t="s">
        <v>163</v>
      </c>
      <c r="J57" s="119" t="s">
        <v>172</v>
      </c>
      <c r="K57" s="121">
        <v>570438245</v>
      </c>
      <c r="L57" s="122" t="s">
        <v>1148</v>
      </c>
      <c r="M57" s="178">
        <v>1</v>
      </c>
      <c r="N57" s="122" t="s">
        <v>27</v>
      </c>
      <c r="O57" s="122" t="s">
        <v>1148</v>
      </c>
      <c r="P57" s="81"/>
    </row>
    <row r="58" spans="1:16" s="7" customFormat="1" ht="24.75" customHeight="1" outlineLevel="1" x14ac:dyDescent="0.25">
      <c r="A58" s="141">
        <v>11</v>
      </c>
      <c r="B58" s="120" t="s">
        <v>2707</v>
      </c>
      <c r="C58" s="122" t="s">
        <v>31</v>
      </c>
      <c r="D58" s="119" t="s">
        <v>2716</v>
      </c>
      <c r="E58" s="142" t="s">
        <v>2717</v>
      </c>
      <c r="F58" s="142" t="s">
        <v>2718</v>
      </c>
      <c r="G58" s="169">
        <f t="shared" si="1"/>
        <v>21.233333333333334</v>
      </c>
      <c r="H58" s="120" t="s">
        <v>2728</v>
      </c>
      <c r="I58" s="119" t="s">
        <v>163</v>
      </c>
      <c r="J58" s="119" t="s">
        <v>172</v>
      </c>
      <c r="K58" s="121">
        <v>1421878575</v>
      </c>
      <c r="L58" s="122" t="s">
        <v>1148</v>
      </c>
      <c r="M58" s="178">
        <v>1</v>
      </c>
      <c r="N58" s="122" t="s">
        <v>27</v>
      </c>
      <c r="O58" s="122" t="s">
        <v>1148</v>
      </c>
      <c r="P58" s="81"/>
    </row>
    <row r="59" spans="1:16" s="7" customFormat="1" ht="24.75" customHeight="1" outlineLevel="1" x14ac:dyDescent="0.25">
      <c r="A59" s="141">
        <v>12</v>
      </c>
      <c r="B59" s="120" t="s">
        <v>2707</v>
      </c>
      <c r="C59" s="122" t="s">
        <v>31</v>
      </c>
      <c r="D59" s="119" t="s">
        <v>2719</v>
      </c>
      <c r="E59" s="142" t="s">
        <v>2720</v>
      </c>
      <c r="F59" s="142" t="s">
        <v>2721</v>
      </c>
      <c r="G59" s="169">
        <f t="shared" si="1"/>
        <v>4.5333333333333332</v>
      </c>
      <c r="H59" s="120" t="s">
        <v>2728</v>
      </c>
      <c r="I59" s="119" t="s">
        <v>163</v>
      </c>
      <c r="J59" s="119" t="s">
        <v>172</v>
      </c>
      <c r="K59" s="121">
        <v>342750238</v>
      </c>
      <c r="L59" s="122" t="s">
        <v>1148</v>
      </c>
      <c r="M59" s="178">
        <v>1</v>
      </c>
      <c r="N59" s="122" t="s">
        <v>27</v>
      </c>
      <c r="O59" s="122" t="s">
        <v>1148</v>
      </c>
      <c r="P59" s="81"/>
    </row>
    <row r="60" spans="1:16" s="7" customFormat="1" ht="24.75" customHeight="1" outlineLevel="1" x14ac:dyDescent="0.25">
      <c r="A60" s="141">
        <v>13</v>
      </c>
      <c r="B60" s="120" t="s">
        <v>2707</v>
      </c>
      <c r="C60" s="122" t="s">
        <v>31</v>
      </c>
      <c r="D60" s="119" t="s">
        <v>2722</v>
      </c>
      <c r="E60" s="142" t="s">
        <v>2723</v>
      </c>
      <c r="F60" s="142" t="s">
        <v>2724</v>
      </c>
      <c r="G60" s="169">
        <f t="shared" si="1"/>
        <v>15.666666666666666</v>
      </c>
      <c r="H60" s="120" t="s">
        <v>2728</v>
      </c>
      <c r="I60" s="119" t="s">
        <v>163</v>
      </c>
      <c r="J60" s="119" t="s">
        <v>172</v>
      </c>
      <c r="K60" s="121">
        <v>1024800707</v>
      </c>
      <c r="L60" s="122" t="s">
        <v>1148</v>
      </c>
      <c r="M60" s="178">
        <v>1</v>
      </c>
      <c r="N60" s="122" t="s">
        <v>27</v>
      </c>
      <c r="O60" s="122" t="s">
        <v>1148</v>
      </c>
      <c r="P60" s="81"/>
    </row>
    <row r="61" spans="1:16" s="7" customFormat="1" ht="24.75" customHeight="1" outlineLevel="1" x14ac:dyDescent="0.25">
      <c r="A61" s="141">
        <v>14</v>
      </c>
      <c r="B61" s="120" t="s">
        <v>2707</v>
      </c>
      <c r="C61" s="122" t="s">
        <v>31</v>
      </c>
      <c r="D61" s="119" t="s">
        <v>2725</v>
      </c>
      <c r="E61" s="142">
        <v>43922</v>
      </c>
      <c r="F61" s="142">
        <v>44165</v>
      </c>
      <c r="G61" s="169">
        <f t="shared" si="1"/>
        <v>8.1</v>
      </c>
      <c r="H61" s="120" t="s">
        <v>2728</v>
      </c>
      <c r="I61" s="119" t="s">
        <v>163</v>
      </c>
      <c r="J61" s="119" t="s">
        <v>172</v>
      </c>
      <c r="K61" s="121">
        <v>659567455</v>
      </c>
      <c r="L61" s="122" t="s">
        <v>1148</v>
      </c>
      <c r="M61" s="178">
        <v>1</v>
      </c>
      <c r="N61" s="122" t="s">
        <v>27</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t="s">
        <v>2729</v>
      </c>
      <c r="E114" s="142">
        <v>44182</v>
      </c>
      <c r="F114" s="142">
        <v>44773</v>
      </c>
      <c r="G114" s="169">
        <f>IF(AND(E114&lt;&gt;"",F114&lt;&gt;""),((F114-E114)/30),"")</f>
        <v>19.7</v>
      </c>
      <c r="H114" s="120" t="s">
        <v>2731</v>
      </c>
      <c r="I114" s="119" t="s">
        <v>163</v>
      </c>
      <c r="J114" s="119" t="s">
        <v>123</v>
      </c>
      <c r="K114" s="121">
        <v>7627558127</v>
      </c>
      <c r="L114" s="102">
        <f>+IF(AND(K114&gt;0,O114="Ejecución"),(K114/877802)*Tabla283[[#This Row],[% participación]],IF(AND(K114&gt;0,O114&lt;&gt;"Ejecución"),"-",""))</f>
        <v>8689.3833996732756</v>
      </c>
      <c r="M114" s="122" t="s">
        <v>1148</v>
      </c>
      <c r="N114" s="178">
        <v>1</v>
      </c>
      <c r="O114" s="174" t="s">
        <v>1150</v>
      </c>
      <c r="P114" s="80"/>
    </row>
    <row r="115" spans="1:16" s="6" customFormat="1" ht="24.75" customHeight="1" x14ac:dyDescent="0.25">
      <c r="A115" s="140">
        <v>2</v>
      </c>
      <c r="B115" s="172" t="s">
        <v>2671</v>
      </c>
      <c r="C115" s="173" t="s">
        <v>31</v>
      </c>
      <c r="D115" s="119" t="s">
        <v>2729</v>
      </c>
      <c r="E115" s="142">
        <v>44182</v>
      </c>
      <c r="F115" s="142">
        <v>44773</v>
      </c>
      <c r="G115" s="169">
        <f t="shared" ref="G115:G160" si="3">IF(AND(E115&lt;&gt;"",F115&lt;&gt;""),((F115-E115)/30),"")</f>
        <v>19.7</v>
      </c>
      <c r="H115" s="120" t="s">
        <v>2731</v>
      </c>
      <c r="I115" s="119" t="s">
        <v>163</v>
      </c>
      <c r="J115" s="119" t="s">
        <v>179</v>
      </c>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t="s">
        <v>2729</v>
      </c>
      <c r="E116" s="142">
        <v>44182</v>
      </c>
      <c r="F116" s="142">
        <v>44773</v>
      </c>
      <c r="G116" s="169">
        <f t="shared" si="3"/>
        <v>19.7</v>
      </c>
      <c r="H116" s="120" t="s">
        <v>2731</v>
      </c>
      <c r="I116" s="119" t="s">
        <v>163</v>
      </c>
      <c r="J116" s="119" t="s">
        <v>173</v>
      </c>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t="s">
        <v>2729</v>
      </c>
      <c r="E117" s="142">
        <v>44182</v>
      </c>
      <c r="F117" s="142">
        <v>44773</v>
      </c>
      <c r="G117" s="169">
        <f t="shared" si="3"/>
        <v>19.7</v>
      </c>
      <c r="H117" s="120" t="s">
        <v>2731</v>
      </c>
      <c r="I117" s="119" t="s">
        <v>163</v>
      </c>
      <c r="J117" s="119" t="s">
        <v>171</v>
      </c>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t="s">
        <v>2729</v>
      </c>
      <c r="E118" s="142">
        <v>44182</v>
      </c>
      <c r="F118" s="142">
        <v>44773</v>
      </c>
      <c r="G118" s="169">
        <f t="shared" si="3"/>
        <v>19.7</v>
      </c>
      <c r="H118" s="120" t="s">
        <v>2731</v>
      </c>
      <c r="I118" s="119" t="s">
        <v>163</v>
      </c>
      <c r="J118" s="119" t="s">
        <v>168</v>
      </c>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t="s">
        <v>2730</v>
      </c>
      <c r="E119" s="142">
        <v>44182</v>
      </c>
      <c r="F119" s="142">
        <v>44773</v>
      </c>
      <c r="G119" s="169">
        <f t="shared" si="3"/>
        <v>19.7</v>
      </c>
      <c r="H119" s="120" t="s">
        <v>2731</v>
      </c>
      <c r="I119" s="119" t="s">
        <v>163</v>
      </c>
      <c r="J119" s="119" t="s">
        <v>183</v>
      </c>
      <c r="K119" s="68">
        <v>5010958896</v>
      </c>
      <c r="L119" s="102">
        <f>+IF(AND(K119&gt;0,O119="Ejecución"),(K119/877802)*Tabla283[[#This Row],[% participación]],IF(AND(K119&gt;0,O119&lt;&gt;"Ejecución"),"-",""))</f>
        <v>5708.5298233542417</v>
      </c>
      <c r="M119" s="122" t="s">
        <v>1148</v>
      </c>
      <c r="N119" s="178">
        <f t="shared" si="4"/>
        <v>1</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0.02</v>
      </c>
      <c r="G179" s="176">
        <f>IF(F179&gt;0,SUM(E179+F179),"")</f>
        <v>0.04</v>
      </c>
      <c r="H179" s="5"/>
      <c r="I179" s="242" t="s">
        <v>2674</v>
      </c>
      <c r="J179" s="243"/>
      <c r="K179" s="243"/>
      <c r="L179" s="244"/>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0.04</v>
      </c>
      <c r="D185" s="166" t="s">
        <v>2633</v>
      </c>
      <c r="E185" s="96">
        <f>+(C185*SUM(K20:K35))</f>
        <v>143030480</v>
      </c>
      <c r="F185" s="94"/>
      <c r="G185" s="95"/>
      <c r="H185" s="90"/>
      <c r="I185" s="92" t="s">
        <v>2632</v>
      </c>
      <c r="J185" s="181">
        <f>M179</f>
        <v>0.02</v>
      </c>
      <c r="K185" s="246" t="s">
        <v>2633</v>
      </c>
      <c r="L185" s="246"/>
      <c r="M185" s="96">
        <f>+J185*K20</f>
        <v>71515240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37839</v>
      </c>
      <c r="D193" s="5"/>
      <c r="E193" s="124">
        <v>641</v>
      </c>
      <c r="F193" s="5"/>
      <c r="G193" s="5"/>
      <c r="H193" s="144" t="s">
        <v>2732</v>
      </c>
      <c r="J193" s="5"/>
      <c r="K193" s="125">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2735</v>
      </c>
      <c r="J211" s="27" t="s">
        <v>2627</v>
      </c>
      <c r="K211" s="145" t="s">
        <v>2735</v>
      </c>
      <c r="L211" s="21"/>
      <c r="M211" s="21"/>
      <c r="N211" s="21"/>
      <c r="O211" s="8"/>
    </row>
    <row r="212" spans="1:15" x14ac:dyDescent="0.25">
      <c r="A212" s="9"/>
      <c r="B212" s="27" t="s">
        <v>2624</v>
      </c>
      <c r="C212" s="144" t="s">
        <v>2733</v>
      </c>
      <c r="D212" s="21"/>
      <c r="G212" s="27" t="s">
        <v>2626</v>
      </c>
      <c r="H212" s="145" t="s">
        <v>2734</v>
      </c>
      <c r="J212" s="27" t="s">
        <v>2628</v>
      </c>
      <c r="K212" s="144"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44194.927182523148</v>
      </c>
      <c r="W20" s="107">
        <f ca="1">NOW()</f>
        <v>44194.927182523148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44194.927182523148</v>
      </c>
      <c r="W20" s="107">
        <f ca="1">NOW()</f>
        <v>44194.927182523148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44194.927182523148</v>
      </c>
      <c r="W20" s="107">
        <f ca="1">NOW()</f>
        <v>44194.927182523148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0" zoomScaleNormal="80" zoomScaleSheetLayoutView="40" zoomScalePageLayoutView="40" workbookViewId="0">
      <selection activeCell="O185" sqref="O1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44194.927182523148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44194.927182523148</v>
      </c>
      <c r="W20" s="107">
        <f ca="1">NOW()</f>
        <v>44194.927182523148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4fb10211-09fb-4e80-9f0b-184718d5d98c"/>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2020-12-30T03:16:49Z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