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Escritorio\MANIFESTACIONES DE INTERES\BOGOTA MODALIDAD FAMILIAR\"/>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19200" windowHeight="8235" tabRatio="603" activeTab="1"/>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1">Integrante_1!$A$1:$O$194</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61" i="21" l="1"/>
  <c r="K55" i="21" l="1"/>
  <c r="K54" i="21"/>
  <c r="K53" i="21"/>
  <c r="K51" i="21"/>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G101" i="22"/>
  <c r="G102" i="22"/>
  <c r="G103" i="22"/>
  <c r="M49" i="22"/>
  <c r="G49" i="22"/>
  <c r="N101" i="21"/>
  <c r="L101" i="21" s="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T15" i="22"/>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T15" i="21"/>
  <c r="C171" i="22" l="1"/>
  <c r="E171" i="22" s="1"/>
  <c r="V163" i="22" s="1"/>
  <c r="J172" i="25"/>
  <c r="V167" i="25" s="1"/>
  <c r="W163" i="22"/>
  <c r="C171" i="24"/>
  <c r="U163" i="24" s="1"/>
  <c r="C172" i="25"/>
  <c r="U164" i="25" s="1"/>
  <c r="J171" i="26"/>
  <c r="V166" i="26" s="1"/>
  <c r="W163" i="24"/>
  <c r="C166" i="21"/>
  <c r="U158" i="21" s="1"/>
  <c r="J166" i="21"/>
  <c r="V161" i="21" s="1"/>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U163" i="22" l="1"/>
  <c r="M171" i="22"/>
  <c r="W166" i="22" s="1"/>
  <c r="E166" i="21"/>
  <c r="V158" i="21"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sharedStrings.xml><?xml version="1.0" encoding="utf-8"?>
<sst xmlns="http://schemas.openxmlformats.org/spreadsheetml/2006/main" count="4191" uniqueCount="2782">
  <si>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</si>
  <si>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</si>
  <si>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</si>
  <si>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</si>
  <si>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</si>
  <si>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</si>
  <si>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</si>
  <si>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</si>
  <si>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</si>
  <si>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</si>
  <si>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</si>
  <si>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</si>
  <si>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</si>
  <si>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</si>
  <si>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</si>
  <si>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</si>
  <si>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</si>
  <si>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</si>
  <si>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</si>
  <si>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</si>
  <si>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</si>
  <si>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</si>
  <si>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</si>
  <si>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</si>
  <si>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</si>
  <si>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</si>
  <si>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</si>
  <si>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</si>
  <si>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</si>
  <si>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</si>
  <si>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</si>
  <si>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</si>
  <si>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</si>
  <si>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</si>
  <si>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</si>
  <si>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</si>
  <si>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</si>
  <si>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</si>
  <si>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</si>
  <si>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</si>
  <si>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</si>
  <si>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</si>
  <si>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</si>
  <si>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</si>
  <si>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</si>
  <si>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</si>
  <si>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</si>
  <si>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</si>
  <si>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</si>
  <si>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</si>
  <si>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</si>
  <si>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</si>
  <si>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</si>
  <si>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</si>
  <si>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</si>
  <si>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</si>
  <si>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</si>
  <si>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</si>
  <si>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</si>
  <si>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</si>
  <si>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</si>
  <si>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</si>
  <si>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</si>
  <si>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</si>
  <si>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</si>
  <si>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</si>
  <si>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</si>
  <si>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</si>
  <si>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</si>
  <si>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</si>
  <si>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</si>
  <si>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</si>
  <si>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</si>
  <si>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</si>
  <si>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</si>
  <si>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</si>
  <si>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</si>
  <si>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</si>
  <si>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</si>
  <si>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</si>
  <si>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</si>
  <si>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</si>
  <si>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</si>
  <si>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</si>
  <si>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</si>
  <si>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</si>
  <si>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</si>
  <si>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</si>
  <si>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</si>
  <si>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</si>
  <si>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</si>
  <si>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</si>
  <si>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</si>
  <si>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</si>
  <si>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</si>
  <si>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</si>
  <si>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</si>
  <si>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</si>
  <si>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</si>
  <si>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</si>
  <si>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</si>
  <si>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</si>
  <si>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</si>
  <si>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</si>
  <si>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</si>
  <si>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</si>
  <si>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</si>
  <si>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</si>
  <si>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</si>
  <si>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</si>
  <si>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</si>
  <si>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</si>
  <si>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</si>
  <si>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</si>
  <si>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</si>
  <si>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</si>
  <si>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</si>
  <si>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</si>
  <si>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</si>
  <si>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</si>
  <si>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</si>
  <si>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</si>
  <si>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</si>
  <si>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</si>
  <si>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</si>
  <si>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</si>
  <si>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</si>
  <si>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</si>
  <si>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</si>
  <si>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</si>
  <si>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</si>
  <si>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</si>
  <si>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</si>
  <si>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</si>
  <si>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</si>
  <si>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</si>
  <si>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</si>
  <si>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</si>
  <si>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</si>
  <si>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</si>
  <si>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</si>
  <si>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</si>
  <si>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</si>
  <si>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</si>
  <si>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</si>
  <si>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</si>
  <si>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</si>
  <si>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</si>
  <si>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</si>
  <si>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</si>
  <si>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</si>
  <si>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</si>
  <si>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</si>
  <si>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</si>
  <si>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</si>
  <si>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</si>
  <si>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</si>
  <si>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</si>
  <si>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</si>
  <si>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</si>
  <si>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</si>
  <si>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</si>
  <si>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</si>
  <si>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</si>
  <si>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</si>
  <si>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</si>
  <si>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</si>
  <si>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</si>
  <si>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</si>
  <si>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</si>
  <si>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</si>
  <si>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</si>
  <si>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</si>
  <si>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</si>
  <si>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</si>
  <si>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</si>
  <si>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</si>
  <si>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</si>
  <si>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</si>
  <si>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</si>
  <si>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</si>
  <si>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</si>
  <si>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</si>
  <si>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</si>
  <si>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</si>
  <si>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</si>
  <si>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</si>
  <si>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</si>
  <si>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</si>
  <si>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</si>
  <si>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</si>
  <si>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</si>
  <si>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</si>
  <si>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</si>
  <si>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</si>
  <si>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</si>
  <si>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</si>
  <si>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</si>
  <si>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</si>
  <si>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</si>
  <si>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</si>
  <si>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</si>
  <si>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</si>
  <si>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</si>
  <si>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</si>
  <si>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</si>
  <si>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</si>
  <si>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</si>
  <si>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</si>
  <si>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</si>
  <si>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</si>
  <si>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</si>
  <si>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</si>
  <si>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</si>
  <si>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</si>
  <si>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</si>
  <si>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</si>
  <si>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</si>
  <si>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</si>
  <si>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</si>
  <si>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</si>
  <si>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</si>
  <si>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</si>
  <si>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</si>
  <si>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</si>
  <si>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</si>
  <si>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</si>
  <si>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</si>
  <si>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</si>
  <si>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</si>
  <si>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</si>
  <si>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</si>
  <si>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</si>
  <si>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</si>
  <si>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</si>
  <si>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</si>
  <si>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</si>
  <si>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</si>
  <si>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</si>
  <si>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</si>
  <si>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</si>
  <si>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</si>
  <si>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</si>
  <si>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</si>
  <si>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</si>
  <si>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</si>
  <si>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</si>
  <si>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</si>
  <si>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</si>
  <si>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</si>
  <si>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</si>
  <si>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</si>
  <si>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</si>
  <si>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</si>
  <si>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</si>
  <si>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</si>
  <si>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</si>
  <si>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</si>
  <si>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</si>
  <si>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</si>
  <si>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</si>
  <si>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</si>
  <si>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</si>
  <si>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</si>
  <si>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</si>
  <si>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</si>
  <si>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</si>
  <si>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</si>
  <si>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</si>
  <si>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</si>
  <si>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</si>
  <si>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</si>
  <si>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</si>
  <si>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</si>
  <si>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</si>
  <si>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</si>
  <si>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</si>
  <si>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</si>
  <si>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</si>
  <si>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</si>
  <si>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</si>
  <si>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</si>
  <si>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</si>
  <si>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</si>
  <si>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</si>
  <si>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</si>
  <si>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</si>
  <si>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</si>
  <si>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</si>
  <si>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</si>
  <si>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</si>
  <si>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</si>
  <si>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</si>
  <si>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</si>
  <si>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</si>
  <si>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</si>
  <si>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</si>
  <si>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</si>
  <si>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</si>
  <si>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</si>
  <si>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</si>
  <si>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</si>
  <si>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</si>
  <si>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</si>
  <si>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</si>
  <si>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</si>
  <si>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</si>
  <si>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</si>
  <si>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</si>
  <si>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</si>
  <si>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</si>
  <si>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</si>
  <si>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</si>
  <si>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</si>
  <si>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</si>
  <si>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</si>
  <si>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</si>
  <si>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</si>
  <si>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</si>
  <si>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</si>
  <si>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</si>
  <si>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</si>
  <si>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</si>
  <si>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</si>
  <si>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</si>
  <si>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</si>
  <si>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</si>
  <si>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</si>
  <si>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</si>
  <si>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</si>
  <si>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</si>
  <si>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</si>
  <si>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</si>
  <si>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</si>
  <si>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</si>
  <si>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</si>
  <si>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</si>
  <si>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</si>
  <si>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</si>
  <si>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</si>
  <si>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</si>
  <si>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</si>
  <si>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</si>
  <si>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</si>
  <si>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</si>
  <si>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</si>
  <si>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</si>
  <si>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</si>
  <si>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</si>
  <si>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</si>
  <si>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</si>
  <si>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</si>
  <si>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</si>
  <si>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</si>
  <si>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</si>
  <si>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</si>
  <si>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</si>
  <si>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</si>
  <si>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</si>
  <si>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</si>
  <si>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</si>
  <si>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</si>
  <si>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</si>
  <si>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</si>
  <si>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</si>
  <si>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</si>
  <si>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</si>
  <si>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</si>
  <si>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</si>
  <si>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</si>
  <si>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</si>
  <si>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</si>
  <si>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</si>
  <si>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</si>
  <si>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</si>
  <si>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</si>
  <si>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</si>
  <si>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</si>
  <si>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</si>
  <si>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</si>
  <si>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</si>
  <si>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</si>
  <si>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</si>
  <si>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</si>
  <si>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</si>
  <si>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</si>
  <si>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</si>
  <si>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</si>
  <si>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</si>
  <si>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</si>
  <si>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</si>
  <si>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</si>
  <si>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</si>
  <si>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</si>
  <si>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</si>
  <si>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</si>
  <si>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</si>
  <si>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</si>
  <si>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</si>
  <si>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</si>
  <si>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</si>
  <si>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</si>
  <si>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</si>
  <si>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</si>
  <si>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</si>
  <si>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</si>
  <si>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</si>
  <si>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</si>
  <si>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</si>
  <si>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</si>
  <si>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</si>
  <si>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</si>
  <si>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</si>
  <si>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</si>
  <si>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</si>
  <si>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</si>
  <si>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</si>
  <si>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</si>
  <si>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</si>
  <si>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</si>
  <si>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</si>
  <si>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</si>
  <si>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</si>
  <si>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</si>
  <si>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</si>
  <si>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</si>
  <si>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</si>
  <si>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</si>
  <si>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</si>
  <si>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</si>
  <si>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</si>
  <si>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</si>
  <si>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</si>
  <si>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</si>
  <si>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</si>
  <si>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</si>
  <si>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</si>
  <si>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</si>
  <si>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</si>
  <si>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</si>
  <si>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</si>
  <si>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</si>
  <si>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</si>
  <si>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</si>
  <si>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</si>
  <si>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</si>
  <si>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</si>
  <si>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</si>
  <si>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</si>
  <si>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</si>
  <si>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</si>
  <si>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</si>
  <si>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</si>
  <si>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</si>
  <si>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</si>
  <si>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</si>
  <si>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</si>
  <si>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</si>
  <si>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</si>
  <si>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</si>
  <si>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</si>
  <si>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</si>
  <si>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</si>
  <si>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</si>
  <si>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</si>
  <si>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</si>
  <si>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</si>
  <si>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</si>
  <si>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</si>
  <si>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</si>
  <si>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</si>
  <si>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</si>
  <si>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</si>
  <si>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</si>
  <si>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</si>
  <si>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</si>
  <si>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</si>
  <si>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</si>
  <si>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</si>
  <si>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</si>
  <si>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</si>
  <si>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</si>
  <si>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</si>
  <si>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</si>
  <si>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</si>
  <si>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</si>
  <si>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</si>
  <si>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</si>
  <si>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</si>
  <si>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</si>
  <si>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</si>
  <si>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</si>
  <si>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</si>
  <si>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</si>
  <si>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</si>
  <si>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</si>
  <si>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</si>
  <si>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</si>
  <si>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</si>
  <si>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</si>
  <si>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</si>
  <si>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</si>
  <si>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</si>
  <si>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</si>
  <si>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</si>
  <si>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</si>
  <si>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</si>
  <si>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</si>
  <si>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</si>
  <si>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</si>
  <si>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</si>
  <si>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</si>
  <si>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</si>
  <si>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</si>
  <si>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</si>
  <si>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</si>
  <si>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</si>
  <si>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</si>
  <si>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</si>
  <si>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</si>
  <si>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</si>
  <si>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</si>
  <si>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</si>
  <si>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</si>
  <si>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</si>
  <si>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</si>
  <si>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</si>
  <si>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</si>
  <si>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</si>
  <si>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</si>
  <si>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</si>
  <si>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</si>
  <si>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</si>
  <si>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</si>
  <si>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</si>
  <si>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</si>
  <si>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</si>
  <si>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</si>
  <si>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</si>
  <si>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</si>
  <si>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</si>
  <si>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</si>
  <si>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</si>
  <si>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</si>
  <si>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</si>
  <si>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</si>
  <si>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</si>
  <si>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</si>
  <si>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</si>
  <si>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</si>
  <si>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</si>
  <si>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</si>
  <si>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</si>
  <si>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</si>
  <si>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</si>
  <si>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</si>
  <si>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</si>
  <si>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</si>
  <si>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</si>
  <si>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</si>
  <si>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</si>
  <si>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</si>
  <si>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</si>
  <si>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</si>
  <si>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</si>
  <si>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</si>
  <si>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</si>
  <si>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</si>
  <si>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</si>
  <si>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</si>
  <si>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</si>
  <si>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</si>
  <si>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</si>
  <si>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</si>
  <si>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</si>
  <si>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</si>
  <si>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</si>
  <si>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</si>
  <si>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</si>
  <si>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</si>
  <si>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</si>
  <si>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</si>
  <si>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</si>
  <si>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</si>
  <si>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</si>
  <si>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</si>
  <si>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</si>
  <si>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</si>
  <si>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</si>
  <si>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</si>
  <si>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</si>
  <si>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</si>
  <si>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</si>
  <si>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</si>
  <si>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</si>
  <si>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</si>
  <si>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</si>
  <si>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</si>
  <si>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</si>
  <si>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</si>
  <si>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</si>
  <si>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</si>
  <si>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</si>
  <si>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</si>
  <si>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</si>
  <si>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</si>
  <si>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</si>
  <si>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</si>
  <si>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</si>
  <si>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</si>
  <si>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</si>
  <si>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</si>
  <si>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</si>
  <si>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</si>
  <si>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</si>
  <si>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</si>
  <si>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</si>
  <si>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</si>
  <si>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</si>
  <si>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</si>
  <si>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</si>
  <si>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</si>
  <si>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</si>
  <si>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</si>
  <si>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</si>
  <si>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</si>
  <si>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</si>
  <si>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</si>
  <si>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</si>
  <si>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</si>
  <si>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</si>
  <si>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</si>
  <si>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</si>
  <si>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</si>
  <si>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</si>
  <si>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</si>
  <si>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</si>
  <si>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</si>
  <si>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</si>
  <si>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</si>
  <si>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</si>
  <si>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</si>
  <si>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</si>
  <si>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</si>
  <si>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</si>
  <si>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</si>
  <si>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</si>
  <si>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</si>
  <si>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</si>
  <si>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</si>
  <si>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</si>
  <si>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</si>
  <si>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</si>
  <si>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</si>
  <si>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</si>
  <si>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</si>
  <si>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</si>
  <si>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</si>
  <si>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</si>
  <si>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</si>
  <si>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</si>
  <si>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</si>
  <si>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</si>
  <si>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</si>
  <si>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</si>
  <si>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</si>
  <si>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</si>
  <si>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</si>
  <si>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</si>
  <si>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</si>
  <si>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</si>
  <si>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</si>
  <si>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</si>
  <si>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</si>
  <si>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</si>
  <si>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</si>
  <si>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</si>
  <si>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</si>
  <si>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</si>
  <si>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</si>
  <si>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</si>
  <si>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</si>
  <si>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</si>
  <si>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</si>
  <si>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</si>
  <si>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</si>
  <si>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</si>
  <si>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</si>
  <si>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</si>
  <si>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</si>
  <si>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</si>
  <si>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</si>
  <si>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</si>
  <si>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</si>
  <si>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</si>
  <si>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</si>
  <si>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</si>
  <si>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</si>
  <si>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</si>
  <si>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</si>
  <si>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</si>
  <si>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</si>
  <si>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</si>
  <si>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</si>
  <si>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</si>
  <si>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</si>
  <si>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</si>
  <si>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</si>
  <si>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</si>
  <si>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</si>
  <si>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</si>
  <si>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</si>
  <si>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</si>
  <si>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</si>
  <si>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</si>
  <si>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</si>
  <si>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</si>
  <si>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</si>
  <si>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</si>
  <si>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</si>
  <si>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</si>
  <si>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</si>
  <si>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</si>
  <si>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</si>
  <si>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</si>
  <si>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</si>
  <si>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</si>
  <si>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</si>
  <si>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</si>
  <si>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</si>
  <si>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</si>
  <si>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</si>
  <si>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</si>
  <si>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</si>
  <si>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</si>
  <si>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</si>
  <si>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</si>
  <si>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</si>
  <si>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</si>
  <si>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</si>
  <si>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</si>
  <si>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</si>
  <si>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</si>
  <si>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</si>
  <si>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</si>
  <si>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</si>
  <si>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</si>
  <si>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</si>
  <si>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</si>
  <si>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</si>
  <si>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</si>
  <si>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</si>
  <si>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</si>
  <si>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</si>
  <si>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</si>
  <si>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</si>
  <si>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</si>
  <si>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</si>
  <si>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</si>
  <si>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</si>
  <si>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</si>
  <si>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</si>
  <si>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</si>
  <si>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</si>
  <si>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</si>
  <si>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</si>
  <si>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</si>
  <si>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</si>
  <si>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</si>
  <si>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</si>
  <si>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</si>
  <si>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</si>
  <si>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</si>
  <si>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</si>
  <si>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</si>
  <si>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</si>
  <si>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</si>
  <si>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</si>
  <si>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</si>
  <si>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</si>
  <si>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</si>
  <si>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</si>
  <si>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</si>
  <si>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</si>
  <si>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</si>
  <si>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</si>
  <si>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</si>
  <si>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</si>
  <si>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</si>
  <si>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</si>
  <si>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</si>
  <si>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</si>
  <si>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</si>
  <si>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</si>
  <si>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</si>
  <si>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</si>
  <si>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</si>
  <si>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</si>
  <si>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</si>
  <si>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</si>
  <si>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</si>
  <si>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</si>
  <si>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</si>
  <si>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</si>
  <si>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</si>
  <si>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</si>
  <si>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</si>
  <si>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</si>
  <si>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</si>
  <si>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</si>
  <si>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</si>
  <si>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</si>
  <si>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</si>
  <si>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</si>
  <si>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</si>
  <si>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</si>
  <si>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</si>
  <si>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</si>
  <si>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</si>
  <si>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</si>
  <si>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</si>
  <si>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</si>
  <si>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</si>
  <si>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</si>
  <si>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</si>
  <si>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</si>
  <si>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</si>
  <si>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</si>
  <si>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</si>
  <si>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</si>
  <si>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</si>
  <si>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</si>
  <si>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</si>
  <si>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</si>
  <si>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</si>
  <si>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</si>
  <si>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</si>
  <si>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</si>
  <si>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</si>
  <si>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</si>
  <si>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</si>
  <si>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</si>
  <si>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</si>
  <si>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</si>
  <si>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</si>
  <si>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</si>
  <si>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</si>
  <si>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</si>
  <si>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</si>
  <si>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</si>
  <si>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</si>
  <si>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</si>
  <si>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</si>
  <si>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</si>
  <si>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</si>
  <si>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</si>
  <si>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</si>
  <si>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</si>
  <si>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</si>
  <si>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</si>
  <si>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</si>
  <si>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</si>
  <si>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</si>
  <si>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</si>
  <si>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</si>
  <si>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</si>
  <si>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</si>
  <si>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</si>
  <si>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</si>
  <si>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</si>
  <si>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</si>
  <si>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</si>
  <si>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</si>
  <si>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</si>
  <si>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</si>
  <si>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</si>
  <si>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</si>
  <si>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</si>
  <si>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</si>
  <si>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</si>
  <si>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</si>
  <si>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</si>
  <si>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</si>
  <si>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</si>
  <si>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</si>
  <si>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</si>
  <si>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</si>
  <si>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</si>
  <si>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</si>
  <si>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</si>
  <si>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</si>
  <si>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</si>
  <si>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</si>
  <si>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</si>
  <si>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</si>
  <si>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</si>
  <si>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</si>
  <si>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</si>
  <si>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</si>
  <si>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</si>
  <si>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</si>
  <si>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</si>
  <si>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</si>
  <si>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</si>
  <si>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</si>
  <si>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</si>
  <si>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</si>
  <si>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</si>
  <si>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</si>
  <si>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</si>
  <si>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</si>
  <si>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</si>
  <si>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</si>
  <si>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</si>
  <si>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</si>
  <si>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</si>
  <si>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</si>
  <si>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</si>
  <si>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</si>
  <si>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</si>
  <si>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</si>
  <si>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</si>
  <si>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</si>
  <si>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</si>
  <si>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</si>
  <si>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</si>
  <si>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</si>
  <si>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</si>
  <si>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</si>
  <si>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</si>
  <si>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</si>
  <si>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</si>
  <si>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</si>
  <si>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</si>
  <si>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</si>
  <si>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</si>
  <si>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</si>
  <si>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</si>
  <si>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</si>
  <si>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</si>
  <si>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</si>
  <si>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</si>
  <si>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</si>
  <si>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</si>
  <si>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</si>
  <si>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</si>
  <si>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</si>
  <si>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</si>
  <si>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</si>
  <si>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</si>
  <si>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</si>
  <si>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</si>
  <si>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</si>
  <si>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</si>
  <si>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</si>
  <si>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</si>
  <si>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</si>
  <si>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</si>
  <si>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</si>
  <si>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</si>
  <si>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</si>
  <si>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</si>
  <si>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</si>
  <si>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</si>
  <si>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</si>
  <si>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</si>
  <si>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</si>
  <si>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</si>
  <si>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</si>
  <si>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</si>
  <si>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</si>
  <si>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</si>
  <si>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</si>
  <si>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</si>
  <si>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</si>
  <si>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</si>
  <si>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</si>
  <si>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</si>
  <si>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</si>
  <si>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</si>
  <si>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</si>
  <si>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</si>
  <si>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</si>
  <si>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</si>
  <si>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</si>
  <si>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</si>
  <si>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</si>
  <si>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</si>
  <si>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</si>
  <si>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</si>
  <si>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</si>
  <si>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</si>
  <si>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</si>
  <si>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</si>
  <si>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</si>
  <si>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</si>
  <si>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</si>
  <si>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</si>
  <si>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</si>
  <si>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</si>
  <si>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</si>
  <si>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</si>
  <si>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</si>
  <si>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</si>
  <si>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</si>
  <si>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</si>
  <si>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</si>
  <si>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</si>
  <si>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</si>
  <si>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</si>
  <si>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</si>
  <si>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</si>
  <si>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</si>
  <si>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</si>
  <si>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</si>
  <si>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</si>
  <si>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</si>
  <si>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</si>
  <si>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</si>
  <si>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</si>
  <si>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</si>
  <si>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</si>
  <si>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</si>
  <si>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</si>
  <si>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</si>
  <si>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</si>
  <si>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</si>
  <si>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</si>
  <si>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</si>
  <si>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</si>
  <si>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</si>
  <si>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</si>
  <si>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</si>
  <si>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</si>
  <si>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</si>
  <si>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</si>
  <si>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</si>
  <si>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</si>
  <si>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</si>
  <si>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</si>
  <si>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</si>
  <si>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</si>
  <si>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</si>
  <si>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</si>
  <si>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</si>
  <si>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</si>
  <si>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</si>
  <si>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</si>
  <si>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</si>
  <si>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</si>
  <si>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</si>
  <si>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</si>
  <si>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</si>
  <si>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</si>
  <si>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</si>
  <si>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</si>
  <si>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</si>
  <si>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</si>
  <si>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</si>
  <si>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</si>
  <si>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</si>
  <si>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</si>
  <si>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</si>
  <si>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</si>
  <si>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</si>
  <si>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</si>
  <si>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</si>
  <si>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</si>
  <si>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</si>
  <si>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</si>
  <si>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</si>
  <si>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</si>
  <si>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</si>
  <si>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</si>
  <si>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</si>
  <si>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</si>
  <si>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</si>
  <si>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</si>
  <si>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</si>
  <si>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</si>
  <si>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</si>
  <si>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</si>
  <si>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</si>
  <si>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</si>
  <si>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</si>
  <si>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</si>
  <si>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</si>
  <si>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</si>
  <si>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</si>
  <si>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</si>
  <si>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</si>
  <si>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</si>
  <si>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</si>
  <si>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</si>
  <si>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</si>
  <si>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</si>
  <si>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</si>
  <si>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</si>
  <si>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</si>
  <si>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</si>
  <si>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</si>
  <si>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</si>
  <si>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</si>
  <si>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</si>
  <si>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</si>
  <si>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</si>
  <si>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</si>
  <si>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</si>
  <si>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</si>
  <si>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</si>
  <si>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</si>
  <si>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</si>
  <si>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</si>
  <si>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</si>
  <si>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</si>
  <si>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</si>
  <si>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</si>
  <si>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</si>
  <si>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</si>
  <si>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</si>
  <si>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</si>
  <si>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</si>
  <si>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</si>
  <si>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</si>
  <si>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</si>
  <si>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</si>
  <si>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</si>
  <si>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</si>
  <si>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</si>
  <si>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</si>
  <si>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</si>
  <si>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</si>
  <si>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</si>
  <si>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</si>
  <si>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</si>
  <si>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</si>
  <si>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</si>
  <si>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</si>
  <si>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</si>
  <si>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</si>
  <si>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</si>
  <si>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</si>
  <si>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</si>
  <si>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</si>
  <si>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</si>
  <si>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</si>
  <si>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</si>
  <si>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</si>
  <si>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</si>
  <si>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</si>
  <si>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</si>
  <si>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</si>
  <si>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</si>
  <si>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</si>
  <si>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</si>
  <si>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</si>
  <si>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</si>
  <si>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</si>
  <si>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</si>
  <si>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</si>
  <si>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</si>
  <si>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</si>
  <si>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</si>
  <si>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</si>
  <si>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</si>
  <si>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</si>
  <si>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</si>
  <si>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</si>
  <si>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</si>
  <si>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</si>
  <si>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</si>
  <si>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</si>
  <si>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</si>
  <si>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</si>
  <si>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</si>
  <si>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</si>
  <si>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</si>
  <si>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</si>
  <si>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</si>
  <si>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</si>
  <si>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</si>
  <si>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</si>
  <si>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</si>
  <si>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</si>
  <si>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</si>
  <si>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</si>
  <si>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</si>
  <si>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</si>
  <si>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</si>
  <si>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</si>
  <si>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</si>
  <si>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</si>
  <si>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</si>
  <si>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</si>
  <si>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</si>
  <si>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</si>
  <si>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</si>
  <si>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</si>
  <si>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</si>
  <si>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</si>
  <si>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</si>
  <si>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</si>
  <si>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</si>
  <si>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</si>
  <si>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</si>
  <si>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</si>
  <si>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</si>
  <si>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</si>
  <si>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</si>
  <si>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</si>
  <si>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</si>
  <si>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</si>
  <si>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</si>
  <si>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</si>
  <si>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</si>
  <si>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</si>
  <si>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</si>
  <si>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</si>
  <si>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</si>
  <si>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</si>
  <si>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</si>
  <si>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</si>
  <si>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</si>
  <si>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</si>
  <si>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</si>
  <si>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</si>
  <si>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</si>
  <si>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</si>
  <si>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</si>
  <si>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</si>
  <si>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</si>
  <si>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</si>
  <si>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</si>
  <si>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</si>
  <si>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</si>
  <si>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</si>
  <si>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</si>
  <si>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</si>
  <si>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</si>
  <si>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</si>
  <si>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</si>
  <si>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</si>
  <si>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</si>
  <si>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</si>
  <si>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</si>
  <si>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</si>
  <si>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</si>
  <si>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</si>
  <si>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</si>
  <si>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</si>
  <si>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</si>
  <si>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</si>
  <si>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</si>
  <si>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</si>
  <si>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</si>
  <si>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</si>
  <si>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</si>
  <si>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</si>
  <si>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</si>
  <si>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</si>
  <si>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</si>
  <si>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</si>
  <si>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</si>
  <si>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</si>
  <si>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</si>
  <si>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</si>
  <si>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</si>
  <si>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</si>
  <si>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</si>
  <si>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</si>
  <si>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</si>
  <si>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</si>
  <si>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</si>
  <si>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</si>
  <si>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</si>
  <si>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</si>
  <si>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</si>
  <si>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</si>
  <si>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</si>
  <si>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</si>
  <si>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</si>
  <si>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</si>
  <si>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</si>
  <si>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</si>
  <si>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</si>
  <si>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</si>
  <si>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</si>
  <si>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</si>
  <si>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</si>
  <si>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</si>
  <si>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</si>
  <si>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</si>
  <si>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</si>
  <si>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</si>
  <si>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</si>
  <si>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</si>
  <si>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</si>
  <si>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</si>
  <si>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</si>
  <si>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</si>
  <si>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</si>
  <si>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</si>
  <si>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</si>
  <si>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</si>
  <si>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</si>
  <si>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</si>
  <si>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</si>
  <si>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</si>
  <si>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</si>
  <si>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</si>
  <si>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</si>
  <si>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</si>
  <si>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</si>
  <si>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</si>
  <si>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</si>
  <si>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</si>
  <si>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</si>
  <si>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</si>
  <si>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</si>
  <si>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</si>
  <si>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</si>
  <si>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</si>
  <si>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</si>
  <si>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</si>
  <si>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</si>
  <si>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</si>
  <si>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</si>
  <si>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</si>
  <si>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</si>
  <si>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</si>
  <si>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</si>
  <si>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</si>
  <si>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</si>
  <si>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</si>
  <si>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</si>
  <si>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</si>
  <si>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</si>
  <si>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</si>
  <si>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</si>
  <si>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</si>
  <si>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</si>
  <si>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</si>
  <si>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</si>
  <si>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</si>
  <si>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</si>
  <si>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</si>
  <si>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</si>
  <si>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</si>
  <si>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</si>
  <si>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</si>
  <si>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</si>
  <si>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</si>
  <si>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</si>
  <si>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</si>
  <si>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</si>
  <si>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</si>
  <si>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</si>
  <si>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</si>
  <si>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</si>
  <si>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</si>
  <si>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</si>
  <si>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</si>
  <si>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</si>
  <si>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</si>
  <si>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</si>
  <si>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</si>
  <si>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</si>
  <si>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</si>
  <si>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</si>
  <si>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</si>
  <si>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</si>
  <si>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</si>
  <si>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</si>
  <si>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</si>
  <si>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</si>
  <si>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</si>
  <si>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</si>
  <si>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</si>
  <si>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</si>
  <si>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</si>
  <si>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</si>
  <si>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</si>
  <si>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</si>
  <si>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</si>
  <si>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</si>
  <si>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</si>
  <si>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</si>
  <si>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</si>
  <si>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</si>
  <si>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</si>
  <si>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</si>
  <si>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</si>
  <si>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</si>
  <si>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</si>
  <si>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</si>
  <si>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</si>
  <si>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</si>
  <si>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</si>
  <si>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</si>
  <si>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</si>
  <si>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</si>
  <si>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</si>
  <si>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</si>
  <si>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</si>
  <si>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</si>
  <si>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</si>
  <si>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</si>
  <si>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</si>
  <si>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</si>
  <si>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</si>
  <si>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</si>
  <si>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</si>
  <si>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</si>
  <si>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</si>
  <si>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</si>
  <si>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</si>
  <si>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</si>
  <si>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</si>
  <si>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</si>
  <si>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</si>
  <si>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</si>
  <si>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</si>
  <si>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</si>
  <si>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</si>
  <si>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</si>
  <si>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</si>
  <si>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</si>
  <si>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</si>
  <si>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</si>
  <si>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</si>
  <si>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</si>
  <si>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</si>
  <si>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</si>
  <si>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</si>
  <si>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</si>
  <si>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</si>
  <si>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</si>
  <si>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</si>
  <si>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</si>
  <si>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</si>
  <si>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</si>
  <si>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</si>
  <si>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</si>
  <si>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</si>
  <si>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</si>
  <si>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</si>
  <si>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</si>
  <si>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</si>
  <si>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</si>
  <si>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</si>
  <si>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</si>
  <si>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</si>
  <si>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</si>
  <si>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</si>
  <si>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</si>
  <si>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</si>
  <si>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</si>
  <si>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</si>
  <si>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</si>
  <si>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</si>
  <si>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</si>
  <si>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</si>
  <si>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</si>
  <si>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</si>
  <si>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</si>
  <si>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</si>
  <si>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</si>
  <si>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</si>
  <si>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</si>
  <si>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</si>
  <si>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</si>
  <si>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</si>
  <si>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</si>
  <si>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</si>
  <si>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</si>
  <si>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</si>
  <si>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</si>
  <si>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</si>
  <si>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</si>
  <si>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</si>
  <si>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</si>
  <si>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</si>
  <si>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</si>
  <si>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</si>
  <si>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</si>
  <si>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</si>
  <si>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</si>
  <si>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</si>
  <si>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</si>
  <si>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</si>
  <si>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</si>
  <si>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</si>
  <si>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</si>
  <si>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</si>
  <si>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</si>
  <si>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</si>
  <si>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</si>
  <si>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</si>
  <si>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</si>
  <si>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</si>
  <si>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</si>
  <si>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</si>
  <si>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</si>
  <si>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</si>
  <si>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</si>
  <si>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</si>
  <si>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</si>
  <si>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</si>
  <si>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</si>
  <si>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</si>
  <si>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</si>
  <si>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</si>
  <si>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</si>
  <si>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</si>
  <si>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</si>
  <si>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</si>
  <si>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</si>
  <si>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</si>
  <si>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</si>
  <si>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</si>
  <si>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</si>
  <si>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</si>
  <si>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</si>
  <si>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</si>
  <si>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</si>
  <si>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</si>
  <si>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</si>
  <si>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</si>
  <si>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</si>
  <si>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</si>
  <si>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</si>
  <si>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</si>
  <si>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</si>
  <si>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</si>
  <si>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</si>
  <si>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</si>
  <si>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</si>
  <si>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</si>
  <si>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</si>
  <si>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</si>
  <si>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</si>
  <si>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</si>
  <si>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</si>
  <si>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</si>
  <si>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</si>
  <si>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</si>
  <si>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</si>
  <si>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</si>
  <si>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</si>
  <si>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</si>
  <si>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</si>
  <si>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</si>
  <si>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</si>
  <si>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</si>
  <si>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</si>
  <si>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</si>
  <si>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</si>
  <si>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</si>
  <si>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</si>
  <si>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</si>
  <si>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</si>
  <si>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</si>
  <si>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</si>
  <si>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</si>
  <si>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</si>
  <si>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</si>
  <si>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</si>
  <si>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</si>
  <si>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</si>
  <si>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</si>
  <si>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</si>
  <si>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</si>
  <si>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</si>
  <si>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</si>
  <si>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</si>
  <si>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</si>
  <si>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</si>
  <si>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</si>
  <si>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</si>
  <si>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</si>
  <si>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</si>
  <si>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</si>
  <si>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</si>
  <si>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</si>
  <si>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</si>
  <si>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</si>
  <si>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</si>
  <si>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</si>
  <si>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</si>
  <si>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</si>
  <si>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</si>
  <si>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</si>
  <si>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</si>
  <si>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</si>
  <si>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</si>
  <si>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</si>
  <si>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</si>
  <si>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</si>
  <si>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</si>
  <si>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</si>
  <si>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</si>
  <si>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</si>
  <si>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</si>
  <si>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</si>
  <si>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</si>
  <si>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</si>
  <si>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</si>
  <si>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</si>
  <si>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</si>
  <si>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</si>
  <si>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</si>
  <si>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</si>
  <si>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</si>
  <si>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</si>
  <si>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</si>
  <si>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</si>
  <si>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</si>
  <si>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</si>
  <si>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</si>
  <si>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</si>
  <si>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</si>
  <si>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</si>
  <si>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</si>
  <si>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</si>
  <si>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</si>
  <si>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</si>
  <si>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</si>
  <si>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</si>
  <si>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</si>
  <si>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</si>
  <si>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</si>
  <si>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</si>
  <si>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</si>
  <si>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</si>
  <si>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</si>
  <si>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</si>
  <si>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</si>
  <si>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</si>
  <si>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</si>
  <si>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</si>
  <si>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</si>
  <si>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</si>
  <si>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</si>
  <si>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</si>
  <si>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</si>
  <si>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</si>
  <si>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</si>
  <si>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</si>
  <si>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</si>
  <si>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</si>
  <si>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</si>
  <si>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</si>
  <si>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</si>
  <si>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</si>
  <si>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</si>
  <si>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</si>
  <si>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</si>
  <si>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</si>
  <si>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</si>
  <si>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</si>
  <si>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</si>
  <si>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</si>
  <si>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</si>
  <si>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</si>
  <si>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</si>
  <si>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</si>
  <si>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</si>
  <si>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</si>
  <si>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</si>
  <si>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</si>
  <si>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</si>
  <si>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</si>
  <si>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</si>
  <si>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</si>
  <si>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</si>
  <si>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</si>
  <si>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</si>
  <si>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</si>
  <si>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</si>
  <si>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</si>
  <si>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</si>
  <si>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</si>
  <si>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</si>
  <si>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</si>
  <si>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</si>
  <si>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</si>
  <si>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</si>
  <si>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</si>
  <si>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</si>
  <si>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</si>
  <si>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</si>
  <si>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</si>
  <si>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</si>
  <si>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</si>
  <si>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</si>
  <si>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</si>
  <si>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</si>
  <si>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</si>
  <si>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</si>
  <si>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</si>
  <si>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</si>
  <si>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</si>
  <si>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</si>
  <si>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</si>
  <si>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</si>
  <si>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</si>
  <si>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</si>
  <si>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</si>
  <si>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</si>
  <si>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</si>
  <si>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</si>
  <si>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</si>
  <si>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</si>
  <si>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</si>
  <si>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</si>
  <si>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</si>
  <si>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</si>
  <si>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</si>
  <si>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</si>
  <si>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</si>
  <si>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</si>
  <si>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</si>
  <si>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</si>
  <si>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</si>
  <si>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</si>
  <si>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</si>
  <si>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</si>
  <si>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</si>
  <si>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</si>
  <si>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</si>
  <si>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</si>
  <si>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</si>
  <si>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</si>
  <si>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</si>
  <si>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</si>
  <si>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</si>
  <si>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</si>
  <si>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</si>
  <si>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</si>
  <si>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</si>
  <si>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</si>
  <si>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</si>
  <si>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</si>
  <si>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</si>
  <si>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</si>
  <si>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</si>
  <si>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</si>
  <si>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</si>
  <si>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</si>
  <si>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</si>
  <si>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</si>
  <si>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</si>
  <si>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</si>
  <si>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</si>
  <si>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</si>
  <si>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</si>
  <si>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</si>
  <si>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</si>
  <si>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</si>
  <si>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</si>
  <si>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</si>
  <si>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</si>
  <si>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</si>
  <si>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</si>
  <si>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</si>
  <si>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</si>
  <si>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</si>
  <si>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</si>
  <si>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</si>
  <si>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</si>
  <si>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</si>
  <si>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</si>
  <si>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</si>
  <si>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</si>
  <si>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</si>
  <si>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</si>
  <si>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</si>
  <si>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</si>
  <si>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</si>
  <si>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</si>
  <si>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</si>
  <si>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</si>
  <si>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</si>
  <si>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</si>
  <si>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</si>
  <si>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</si>
  <si>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</si>
  <si>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</si>
  <si>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</si>
  <si>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</si>
  <si>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</si>
  <si>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</si>
  <si>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</si>
  <si>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</si>
  <si>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</si>
  <si>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</si>
  <si>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</si>
  <si>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</si>
  <si>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</si>
  <si>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</si>
  <si>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</si>
  <si>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</si>
  <si>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</si>
  <si>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</si>
  <si>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</si>
  <si>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</si>
  <si>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</si>
  <si>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</si>
  <si>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</si>
  <si>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</si>
  <si>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</si>
  <si>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</si>
  <si>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</si>
  <si>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</si>
  <si>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</si>
  <si>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</si>
  <si>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</si>
  <si>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</si>
  <si>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</si>
  <si>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</si>
  <si>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</si>
  <si>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</si>
  <si>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</si>
  <si>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</si>
  <si>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</si>
  <si>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</si>
  <si>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</si>
  <si>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</si>
  <si>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</si>
  <si>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</si>
  <si>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</si>
  <si>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</si>
  <si>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</si>
  <si>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</si>
  <si>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</si>
  <si>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</si>
  <si>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</si>
  <si>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</si>
  <si>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</si>
  <si>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</si>
  <si>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</si>
  <si>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</si>
  <si>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</si>
  <si>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</si>
  <si>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</si>
  <si>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</si>
  <si>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</si>
  <si>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</si>
  <si>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</si>
  <si>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</si>
  <si>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</si>
  <si>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</si>
  <si>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</si>
  <si>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</si>
  <si>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</si>
  <si>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</si>
  <si>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</si>
  <si>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</si>
  <si>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</si>
  <si>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</si>
  <si>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</si>
  <si>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</si>
  <si>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</si>
  <si>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</si>
  <si>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</si>
  <si>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</si>
  <si>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</si>
  <si>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</si>
  <si>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</si>
  <si>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</si>
  <si>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</si>
  <si>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</si>
  <si>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</si>
  <si>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</si>
  <si>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</si>
  <si>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</si>
  <si>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</si>
  <si>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</si>
  <si>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</si>
  <si>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</si>
  <si>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</si>
  <si>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</si>
  <si>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</si>
  <si>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</si>
  <si>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</si>
  <si>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</si>
  <si>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</si>
  <si>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</si>
  <si>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</si>
  <si>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</si>
  <si>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</si>
  <si>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</si>
  <si>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</si>
  <si>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</si>
  <si>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</si>
  <si>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</si>
  <si>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</si>
  <si>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</si>
  <si>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</si>
  <si>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</si>
  <si>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</si>
  <si>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</si>
  <si>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</si>
  <si>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</si>
  <si>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</si>
  <si>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</si>
  <si>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</si>
  <si>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</si>
  <si>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</si>
  <si>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</si>
  <si>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</si>
  <si>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</si>
  <si>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</si>
  <si>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</si>
  <si>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</si>
  <si>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</si>
  <si>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</si>
  <si>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</si>
  <si>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</si>
  <si>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</si>
  <si>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</si>
  <si>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</si>
  <si>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</si>
  <si>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</si>
  <si>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</si>
  <si>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</si>
  <si>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</si>
  <si>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</si>
  <si>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</si>
  <si>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</si>
  <si>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</si>
  <si>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</si>
  <si>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</si>
  <si>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</si>
  <si>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</si>
  <si>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</si>
  <si>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</si>
  <si>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</si>
  <si>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</si>
  <si>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</si>
  <si>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</si>
  <si>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</si>
  <si>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</si>
  <si>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</si>
  <si>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</si>
  <si>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</si>
  <si>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</si>
  <si>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</si>
  <si>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</si>
  <si>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</si>
  <si>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</si>
  <si>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</si>
  <si>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</si>
  <si>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</si>
  <si>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</si>
  <si>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</si>
  <si>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</si>
  <si>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</si>
  <si>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</si>
  <si>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</si>
  <si>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</si>
  <si>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</si>
  <si>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</si>
  <si>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</si>
  <si>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</si>
  <si>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</si>
  <si>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</si>
  <si>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</si>
  <si>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</si>
  <si>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</si>
  <si>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</si>
  <si>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</si>
  <si>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</si>
  <si>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</si>
  <si>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</si>
  <si>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</si>
  <si>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</si>
  <si>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</si>
  <si>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</si>
  <si>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</si>
  <si>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</si>
  <si>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</si>
  <si>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</si>
  <si>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</si>
  <si>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</si>
  <si>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</si>
  <si>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</si>
  <si>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</si>
  <si>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</si>
  <si>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</si>
  <si>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</si>
  <si>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</si>
  <si>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</si>
  <si>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</si>
  <si>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</si>
  <si>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</si>
  <si>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</si>
  <si>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</si>
  <si>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</si>
  <si>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</si>
  <si>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</si>
  <si>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</si>
  <si>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</si>
  <si>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</si>
  <si>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</si>
  <si>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</si>
  <si>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</si>
  <si>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</si>
  <si>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</si>
  <si>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</si>
  <si>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</si>
  <si>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</si>
  <si>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</si>
  <si>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</si>
  <si>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</si>
  <si>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</si>
  <si>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</si>
  <si>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</si>
  <si>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</si>
  <si>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</si>
  <si>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</si>
  <si>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</si>
  <si>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</si>
  <si>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</si>
  <si>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</si>
  <si>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</si>
  <si>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</si>
  <si>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</si>
  <si>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</si>
  <si>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</si>
  <si>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</si>
  <si>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</si>
  <si>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</si>
  <si>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</si>
  <si>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</si>
  <si>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</si>
  <si>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</si>
  <si>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</si>
  <si>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</si>
  <si>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</si>
  <si>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</si>
  <si>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</si>
  <si>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</si>
  <si>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</si>
  <si>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</si>
  <si>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</si>
  <si>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</si>
  <si>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</si>
  <si>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</si>
  <si>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</si>
  <si>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</si>
  <si>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</si>
  <si>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</si>
  <si>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</si>
  <si>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</si>
  <si>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</si>
  <si>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</si>
  <si>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</si>
  <si>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</si>
  <si>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</si>
  <si>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</si>
  <si>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</si>
  <si>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</si>
  <si>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</si>
  <si>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</si>
  <si>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</si>
  <si>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</si>
  <si>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</si>
  <si>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</si>
  <si>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</si>
  <si>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</si>
  <si>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</si>
  <si>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</si>
  <si>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</si>
  <si>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</si>
  <si>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</si>
  <si>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</si>
  <si>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</si>
  <si>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</si>
  <si>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</si>
  <si>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</si>
  <si>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</si>
  <si>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</si>
  <si>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</si>
  <si>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</si>
  <si>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</si>
  <si>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</si>
  <si>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</si>
  <si>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</si>
  <si>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</si>
  <si>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</si>
  <si>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</si>
  <si>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</si>
  <si>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</si>
  <si>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</si>
  <si>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</si>
  <si>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</si>
  <si>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</si>
  <si>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</si>
  <si>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</si>
  <si>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</si>
  <si>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</si>
  <si>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</si>
  <si>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</si>
  <si>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</si>
  <si>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</si>
  <si>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</si>
  <si>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</si>
  <si>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</si>
  <si>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</si>
  <si>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</si>
  <si>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</si>
  <si>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</si>
  <si>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</si>
  <si>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</si>
  <si>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</si>
  <si>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</si>
  <si>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</si>
  <si>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</si>
  <si>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</si>
  <si>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</si>
  <si>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</si>
  <si>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</si>
  <si>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</si>
  <si>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</si>
  <si>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</si>
  <si>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</si>
  <si>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</si>
  <si>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</si>
  <si>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</si>
  <si>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</si>
  <si>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</si>
  <si>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</si>
  <si>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</si>
  <si>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</si>
  <si>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</si>
  <si>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</si>
  <si>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</si>
  <si>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</si>
  <si>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</si>
  <si>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</si>
  <si>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</si>
  <si>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</si>
  <si>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</si>
  <si>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</si>
  <si>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</si>
  <si>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</si>
  <si>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</si>
  <si>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</si>
  <si>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</si>
  <si>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</si>
  <si>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</si>
  <si>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</si>
  <si>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</si>
  <si>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</si>
  <si>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</si>
  <si>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</si>
  <si>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</si>
  <si>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</si>
  <si>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</si>
  <si>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</si>
  <si>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</si>
  <si>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</si>
  <si>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</si>
  <si>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</si>
  <si>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</si>
  <si>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</si>
  <si>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</si>
  <si>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</si>
  <si>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</si>
  <si>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</si>
  <si>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</si>
  <si>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</si>
  <si>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</si>
  <si>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</si>
  <si>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</si>
  <si>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</si>
  <si>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</si>
  <si>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</si>
  <si>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</si>
  <si>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</si>
  <si>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</si>
  <si>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</si>
  <si>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</si>
  <si>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</si>
  <si>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</si>
  <si>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</si>
  <si>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</si>
  <si>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</si>
  <si>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</si>
  <si>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</si>
  <si>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</si>
  <si>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</si>
  <si>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</si>
  <si>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</si>
  <si>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</si>
  <si>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</si>
  <si>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</si>
  <si>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</si>
  <si>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</si>
  <si>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</si>
  <si>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</si>
  <si>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</si>
  <si>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</si>
  <si>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</si>
  <si>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</si>
  <si>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</si>
  <si>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</si>
  <si>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</si>
  <si>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</si>
  <si>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</si>
  <si>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</si>
  <si>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</si>
  <si>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</si>
  <si>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</si>
  <si>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</si>
  <si>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</si>
  <si>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</si>
  <si>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</si>
  <si>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</si>
  <si>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</si>
  <si>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</si>
  <si>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</si>
  <si>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</si>
  <si>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</si>
  <si>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</si>
  <si>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</si>
  <si>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</si>
  <si>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</si>
  <si>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</si>
  <si>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</si>
  <si>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</si>
  <si>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</si>
  <si>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</si>
  <si>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</si>
  <si>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</si>
  <si>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</si>
  <si>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</si>
  <si>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</si>
  <si>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</si>
  <si>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</si>
  <si>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</si>
  <si>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</si>
  <si>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</si>
  <si>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</si>
  <si>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</si>
  <si>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</si>
  <si>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</si>
  <si>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</si>
  <si>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</si>
  <si>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</si>
  <si>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</si>
  <si>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</si>
  <si>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</si>
  <si>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</si>
  <si>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</si>
  <si>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</si>
  <si>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</si>
  <si>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</si>
  <si>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</si>
  <si>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</si>
  <si>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</si>
  <si>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</si>
  <si>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</si>
  <si>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</si>
  <si>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</si>
  <si>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</si>
  <si>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</si>
  <si>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</si>
  <si>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</si>
  <si>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</si>
  <si>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</si>
  <si>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</si>
  <si>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</si>
  <si>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</si>
  <si>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</si>
  <si>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</si>
  <si>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</si>
  <si>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</si>
  <si>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</si>
  <si>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</si>
  <si>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</si>
  <si>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</si>
  <si>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</si>
  <si>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</si>
  <si>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</si>
  <si>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</si>
  <si>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</si>
  <si>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</si>
  <si>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</si>
  <si>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</si>
  <si>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</si>
  <si>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</si>
  <si>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</si>
  <si>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</si>
  <si>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</si>
  <si>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</si>
  <si>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</si>
  <si>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</si>
  <si>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</si>
  <si>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</si>
  <si>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</si>
  <si>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</si>
  <si>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</si>
  <si>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</si>
  <si>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</si>
  <si>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</si>
  <si>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</si>
  <si>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</si>
  <si>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</si>
  <si>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</si>
  <si>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</si>
  <si>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</si>
  <si>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</si>
  <si>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</si>
  <si>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</si>
  <si>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</si>
  <si>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</si>
  <si>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</si>
  <si>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</si>
  <si>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</si>
  <si>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</si>
  <si>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</si>
  <si>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</si>
  <si>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</si>
  <si>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</si>
  <si>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</si>
  <si>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</si>
  <si>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</si>
  <si>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</si>
  <si>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</si>
  <si>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</si>
  <si>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</si>
  <si>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</si>
  <si>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</si>
  <si>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</si>
  <si>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</si>
  <si>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</si>
  <si>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</si>
  <si>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</si>
  <si>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</si>
  <si>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</si>
  <si>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</si>
  <si>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</si>
  <si>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</si>
  <si>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</si>
  <si>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</si>
  <si>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</si>
  <si>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</si>
  <si>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</si>
  <si>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</si>
  <si>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</si>
  <si>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</si>
  <si>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</si>
  <si>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</si>
  <si>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</si>
  <si>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</si>
  <si>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</si>
  <si>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</si>
  <si>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</si>
  <si>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</si>
  <si>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</si>
  <si>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</si>
  <si>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</si>
  <si>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</si>
  <si>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</si>
  <si>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</si>
  <si>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</si>
  <si>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</si>
  <si>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</si>
  <si>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</si>
  <si>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</si>
  <si>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</si>
  <si>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</si>
  <si>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</si>
  <si>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</si>
  <si>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</si>
  <si>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</si>
  <si>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</si>
  <si>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</si>
  <si>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</si>
  <si>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</si>
  <si>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</si>
  <si>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</si>
  <si>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</si>
  <si>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</si>
  <si>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</si>
  <si>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</si>
  <si>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</si>
  <si>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</si>
  <si>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</si>
  <si>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</si>
  <si>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</si>
  <si>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</si>
  <si>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</si>
  <si>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</si>
  <si>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</si>
  <si>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</si>
  <si>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</si>
  <si>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</si>
  <si>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</si>
  <si>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</si>
  <si>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</si>
  <si>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</si>
  <si>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</si>
  <si>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</si>
  <si>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</si>
  <si>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</si>
  <si>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</si>
  <si>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</si>
  <si>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</si>
  <si>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</si>
  <si>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</si>
  <si>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</si>
  <si>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</si>
  <si>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</si>
  <si>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</si>
  <si>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</si>
  <si>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</si>
  <si>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</si>
  <si>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</si>
  <si>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</si>
  <si>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</si>
  <si>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</si>
  <si>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</si>
  <si>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</si>
  <si>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</si>
  <si>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</si>
  <si>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</si>
  <si>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</si>
  <si>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</si>
  <si>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</si>
  <si>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</si>
  <si>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</si>
  <si>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</si>
  <si>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</si>
  <si>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</si>
  <si>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</si>
  <si>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</si>
  <si>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</si>
  <si>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</si>
  <si>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</si>
  <si>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</si>
  <si>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</si>
  <si>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</si>
  <si>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</si>
  <si>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</si>
  <si>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</si>
  <si>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</si>
  <si>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</si>
  <si>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</si>
  <si>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</si>
  <si>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</si>
  <si>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</si>
  <si>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</si>
  <si>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</si>
  <si>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</si>
  <si>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</si>
  <si>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</si>
  <si>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</si>
  <si>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</si>
  <si>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</si>
  <si>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</si>
  <si>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</si>
  <si>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</si>
  <si>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</si>
  <si>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</si>
  <si>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</si>
  <si>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</si>
  <si>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</si>
  <si>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</si>
  <si>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</si>
  <si>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</si>
  <si>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</si>
  <si>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</si>
  <si>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</si>
  <si>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</si>
  <si>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</si>
  <si>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</si>
  <si>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</si>
  <si>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</si>
  <si>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</si>
  <si>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</si>
  <si>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</si>
  <si>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</si>
  <si>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</si>
  <si>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</si>
  <si>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</si>
  <si>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</si>
  <si>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</si>
  <si>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</si>
  <si>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</si>
  <si>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</si>
  <si>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</si>
  <si>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</si>
  <si>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</si>
  <si>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</si>
  <si>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</si>
  <si>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</si>
  <si>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</si>
  <si>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</si>
  <si>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</si>
  <si>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</si>
  <si>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</si>
  <si>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</si>
  <si>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</si>
  <si>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</si>
  <si>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</si>
  <si>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</si>
  <si>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</si>
  <si>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</si>
  <si>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</si>
  <si>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</si>
  <si>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</si>
  <si>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</si>
  <si>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</si>
  <si>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</si>
  <si>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</si>
  <si>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</si>
  <si>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</si>
  <si>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</si>
  <si>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</si>
  <si>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</si>
  <si>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</si>
  <si>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</si>
  <si>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</si>
  <si>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</si>
  <si>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</si>
  <si>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</si>
  <si>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</si>
  <si>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</si>
  <si>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</si>
  <si>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</si>
  <si>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</si>
  <si>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</si>
  <si>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</si>
  <si>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</si>
  <si>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</si>
  <si>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</si>
  <si>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</si>
  <si>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</si>
  <si>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</si>
  <si>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</si>
  <si>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</si>
  <si>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</si>
  <si>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</si>
  <si>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</si>
  <si>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</si>
  <si>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</si>
  <si>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</si>
  <si>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</si>
  <si>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</si>
  <si>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</si>
  <si>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</si>
  <si>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</si>
  <si>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</si>
  <si>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</si>
  <si>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</si>
  <si>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</si>
  <si>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</si>
  <si>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</si>
  <si>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</si>
  <si>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</si>
  <si>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</si>
  <si>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</si>
  <si>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</si>
  <si>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</si>
  <si>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</si>
  <si>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</si>
  <si>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</si>
  <si>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</si>
  <si>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</si>
  <si>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</si>
  <si>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</si>
  <si>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</si>
  <si>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</si>
  <si>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</si>
  <si>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</si>
  <si>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</si>
  <si>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</si>
  <si>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</si>
  <si>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</si>
  <si>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</si>
  <si>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</si>
  <si>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</si>
  <si>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</si>
  <si>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</si>
  <si>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</si>
  <si>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</si>
  <si>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</si>
  <si>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</si>
  <si>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</si>
  <si>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</si>
  <si>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</si>
  <si>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</si>
  <si>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</si>
  <si>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</si>
  <si>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</si>
  <si>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</si>
  <si>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</si>
  <si>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</si>
  <si>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</si>
  <si>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</si>
  <si>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</si>
  <si>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</si>
  <si>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</si>
  <si>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</si>
  <si>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</si>
  <si>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</si>
  <si>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</si>
  <si>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</si>
  <si>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</si>
  <si>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</si>
  <si>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</si>
  <si>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</si>
  <si>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</si>
  <si>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</si>
  <si>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</si>
  <si>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</si>
  <si>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</si>
  <si>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</si>
  <si>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</si>
  <si>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</si>
  <si>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</si>
  <si>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</si>
  <si>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</si>
  <si>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</si>
  <si>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</si>
  <si>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</si>
  <si>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</si>
  <si>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</si>
  <si>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</si>
  <si>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</si>
  <si>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</si>
  <si>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</si>
  <si>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</si>
  <si>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</si>
  <si>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</si>
  <si>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</si>
  <si>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</si>
  <si>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</si>
  <si>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</si>
  <si>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</si>
  <si>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</si>
  <si>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</si>
  <si>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</si>
  <si>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</si>
  <si>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</si>
  <si>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</si>
  <si>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</si>
  <si>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</si>
  <si>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</si>
  <si>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</si>
  <si>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</si>
  <si>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</si>
  <si>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</si>
  <si>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</si>
  <si>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</si>
  <si>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</si>
  <si>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</si>
  <si>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</si>
  <si>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</si>
  <si>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</si>
  <si>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</si>
  <si>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</si>
  <si>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</si>
  <si>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</si>
  <si>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</si>
  <si>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</si>
  <si>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</si>
  <si>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</si>
  <si>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</si>
  <si>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</si>
  <si>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</si>
  <si>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</si>
  <si>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</si>
  <si>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</si>
  <si>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</si>
  <si>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</si>
  <si>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</si>
  <si>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</si>
  <si>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</si>
  <si>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</si>
  <si>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</si>
  <si>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</si>
  <si>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</si>
  <si>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</si>
  <si>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</si>
  <si>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</si>
  <si>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</si>
  <si>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</si>
  <si>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</si>
  <si>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</si>
  <si>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</si>
  <si>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</si>
  <si>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</si>
  <si>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</si>
  <si>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</si>
  <si>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</si>
  <si>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</si>
  <si>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</si>
  <si>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</si>
  <si>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</si>
  <si>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</si>
  <si>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</si>
  <si>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</si>
  <si>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</si>
  <si>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</si>
  <si>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</si>
  <si>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</si>
  <si>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</si>
  <si>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</si>
  <si>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</si>
  <si>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</si>
  <si>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</si>
  <si>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</si>
  <si>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</si>
  <si>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</si>
  <si>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</si>
  <si>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</si>
  <si>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x</t>
  </si>
  <si>
    <t>UNION TEMPORTAL PROPAIS-SANTO DOMINGO SAVIO</t>
  </si>
  <si>
    <t>ICBF REGIONAL ATLANTICO</t>
  </si>
  <si>
    <t>284</t>
  </si>
  <si>
    <t>Atender integralmente a la primera infancia en el marco de la estrategia "De cero a Siempre" de conformidad con las directrices, lineamiento y estandares establecidos por el ICBF, así como regular las relaciones entre las partes derivadas de la entrega de aportes del ICBF al contratista para que este asuma bajo su exclusividad responsabilidad de dicha atención.</t>
  </si>
  <si>
    <t>350</t>
  </si>
  <si>
    <t>Atender a niños y niñas menores de 5 años, o hasta su ingreso al grado de transición, en los servicios de educación inicial y cuidado, con el fin de promover el desarrollo integral de la primera infancia con calidad, de conformidad con los lineamientos, las directrices, y parámetros establecidos por el ICBF.</t>
  </si>
  <si>
    <t>286</t>
  </si>
  <si>
    <t>Prestar el servicio de atención educacion inicial y cuidado a niños y niñas menores de 5 años, o hasta su ingreso al grado de transición, con el fin de promover el desarrollo integral de la primera infancia con calidad, de  conformidad con los lineamientos, manual operativo, las directrices, parámetros y estándares establecidos  por el ICBF, en el marco de la estrategia de atención integral "De cero a siempre".</t>
  </si>
  <si>
    <t>806</t>
  </si>
  <si>
    <t>prestar el servicio de atención educacion inicial y cuidado a niños y niñas menores de 5 años, o hasta su ingreso al grado de transición, con el fin de promover el desarrollo integral de la primera infancia con calidad, de  conformidad con los lineamientos, manual opertivo, las directrices, parámetros y estándares establecidos por el ICBF, en el marco de la estrategia de atención integral "de cero a siempre".</t>
  </si>
  <si>
    <t>868</t>
  </si>
  <si>
    <t>Prestar el servicio de atención a niños y niñas menores de 5 años, o hasta su ingreso al grado de transición, con el fin de promover el desrrollo integral de la primera infancia con caliad de conformidad  con el lineamiento, el manual operativo y las directrices establecidas por el ICBF, en el marco de la politica de estado para el desarrollo integral de la primera infancia "de cero a siempre", en el servicio centro de desarrollo infantil.</t>
  </si>
  <si>
    <t>542</t>
  </si>
  <si>
    <t>Prestar el servicio de educación inicial en el marco de la atención integral a niñas y niños menores de 5 años, o hasta su ingreso al grado de transición, de conformidad con los manuales operativos de la modalidad y las directrices establecidas por el ICBF, en armonía con la politica de estado para el desarrollo integral de la primera infancia "de cero a siempre", en el servicio centros de desarrollo infantil.</t>
  </si>
  <si>
    <t>437</t>
  </si>
  <si>
    <t>Prestar el servicio de educación inicial en el marco de la atención integral a niñas y niños menores de 5 años, o hasta su ingreso al grado de transición, de conformidad con los manuales operativos de la modalidad y las directrices establecidas por el ICBF, en armonía con la política de estado parael desarrollo integral de la primera infancia "de cero a siempre", en el servicio centros de desarrollo infantil.</t>
  </si>
  <si>
    <t>ICBF REGIONAL CUNDINAMARCA</t>
  </si>
  <si>
    <t>25-18-2017-805</t>
  </si>
  <si>
    <t>Prestar el servicio de educación inicial en el marco de la atención integral a mujeres gestantes, niñas y niños menores de 5 años o hasta su ingreso al grado de transición, de conformidad con los manuales operativos de las modalidades y las directrices establecidas por el ICBF,en armonía con la política de estado para el desarrollo integral de la primera infancia "De Cero a Siempre" en el servicio Desarrollo Infantil en Medio Familiar.</t>
  </si>
  <si>
    <t>25-18-2017-806</t>
  </si>
  <si>
    <t>25-18-2017-807</t>
  </si>
  <si>
    <t>Prestar el servicio de educación inicial en el marco de la atención integral a niñas y niños menores de 5 años o hasta su ingreso al grado de transición de conformidad con los manuales operativos de las modalidades y las directrices establecidas por el ICBF, en armonía con la primera infancia "De cero a Siempre", en el servicio de Centros de Desarrollo INFANTIL.</t>
  </si>
  <si>
    <t>25-18-2017-516</t>
  </si>
  <si>
    <t>25-18-2017-517</t>
  </si>
  <si>
    <t>166 - 2019</t>
  </si>
  <si>
    <t>Prestar el servicio de Centro de Desarrollo Infantil -CDI-, de conformidad con el manual operativo de la modalidad Institucional y las directrices establecidas por el ICBF, en armonía con la política de estado para el desarrollo integral de la primera infancia De Cero a Siempre.</t>
  </si>
  <si>
    <t>176</t>
  </si>
  <si>
    <t>Prestar los servicios de educación inicial en el marco de la atención integral en centros de desarrollo infantil -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</si>
  <si>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CARMEN JOSEFA BLANCO CASALINS</t>
  </si>
  <si>
    <t>25-18-2017-808</t>
  </si>
  <si>
    <t>25-18-2017-514</t>
  </si>
  <si>
    <t>UNION TEMPORAL PROPAIS-SANTO DOMINGO SAVIO</t>
  </si>
  <si>
    <t>JARDIN INFANTIL LA CASITA DE NICOLAS</t>
  </si>
  <si>
    <t>FPC002</t>
  </si>
  <si>
    <t>Implementar y ejecutar proyecto pedagógico -VIDARTE- VIVIENDO JUNTO AL ARTE- Encaminado a los niños y niñas inscritos en la institución educativa, menores de 6 años , brindando toda su atención y cuidado nutricional, pedagógico y psicosocial que se requiera, de acuerdo con los guías y decretps reglamentarios emitidos por el ministerio de Educación Nacional y demaás entidades del orden nacionala o local.</t>
  </si>
  <si>
    <t>FUNDACION EDUCATIVA Y CULTURAL SUEÑOS MARAVILLOSOS</t>
  </si>
  <si>
    <t>SIN</t>
  </si>
  <si>
    <t>INSTITUCION EDUCATIVA LICEO MAYOR LATINO</t>
  </si>
  <si>
    <t>FCP013</t>
  </si>
  <si>
    <t>Implementar y ejecutar proyecto pedagógico -VIDARTE- VIVIENDO JUNTO AL ARTE- Encaminado a los niños y niñas inscritos en la institución educativa, menores de 6 años , brindando toda su atención y cuidado nutricional, pedagógico y psicosocial que se requiera, de acuerdo con los guías y decretps reglamentarios emitidos por el ministerio de Educación Nacional.</t>
  </si>
  <si>
    <t>IVAN ALEJANDRO LANGLADE LAITON</t>
  </si>
  <si>
    <t>NUBIA LAITON FORERO</t>
  </si>
  <si>
    <t>Calle 148 # 21 - 56 Bogotá D.C.</t>
  </si>
  <si>
    <t>3112932122 y 3001442</t>
  </si>
  <si>
    <t>utfpc.fsds@gmail.com</t>
  </si>
  <si>
    <t>49</t>
  </si>
  <si>
    <t>Prestar los servicios para la atención a la primera infancia en los Hogares Comunitarios de Bienestar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</si>
  <si>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2021 11 02</t>
  </si>
  <si>
    <t>901435928-5</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</si>
  <si>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</si>
  <si>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11-1505-2020</t>
  </si>
  <si>
    <t>25004872020</t>
  </si>
  <si>
    <t>25004862020</t>
  </si>
  <si>
    <t>25004892020</t>
  </si>
  <si>
    <t>25004882020</t>
  </si>
  <si>
    <t>ICBF REGIONAL BOGOTA</t>
  </si>
  <si>
    <t>prestar los servicios para la atencion a la primera infancia en los hogares comuntarios de bienestar  hcb y hogares comunitarios de bienestar agrupados, de conformidad con el manual operativo de la modalidad comunitaria familiar, el lineamiento tecnico para la atencion a la primera infancia y las directrices establecidas por el ICBF, en armonia con la politca de estado para el desarrollo in</t>
  </si>
  <si>
    <t>prestar los servicios para la atencion a la primera nfancia en los hogares comunitarios de bienestar hcb y hogares comunitarios de bienestar agrupados, de conformidad con el manual operativo de la modalidad comunitaria, el lineamiento tecnico para la atencion a la primera infancia y las directrices establecidas por el icbf, en armonia con la politica de estado para el desarrollo integral de la primera infancia de cero a siempre</t>
  </si>
  <si>
    <t>prestar los servicios para la atencion a la primera infancia en los hogares comunitarios de bienestar hcb y hogares comunitarios de bienestar agrupados, de conformidad con el manual operativo d la modalidad comuniatria y el servicio hcb familia, mujer  e infancia FAMI, de conformidad con el manual operativo de la modalidad familiar, el lineamiento tecnico para la atencion a la primera infancia y las directrices establecidas por el icbf en armonia con la politica de estado para el desarrollo</t>
  </si>
  <si>
    <t xml:space="preserve">prestar los servicios para la atencion a la primera infancia en los hogares comunnitarios de bienestar hcb y hogares comunitarios de bienestar agrupados, de onformidad con el manual operativo de la modalidad comuniatria, el lineamineto tecnico para la atencion a la primera infancia y las directrices establecidas por el icbf, en armonia con la politica de estado para el desarrollo integral de la primera infancia de cero a siempre. </t>
  </si>
  <si>
    <t>prestar los servicios para la atencion a la primera infancia en los hogares comunitarios de bienestar hcb y hogares comunitarios de bienestar agrupados, de conformidad con el manual operativo de la modalidad comunitaria y el servicio hcb familia mujer e infancia - fami, de conformidad con el manual operativo de la modalidad familiar, el lineamiento tecnico para la atencion a la primera infancia y las directrices establecidas por el icbf, en armonia con la politica de estado para el desarrollo in</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</si>
</sst>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0">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0" fillId="6" borderId="0" xfId="5" applyFont="1" applyBorder="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xf numFmtId="14" fontId="12" fillId="3" borderId="0" xfId="0" applyNumberFormat="1" applyFont="1" applyFill="1" applyBorder="1" applyAlignment="1" applyProtection="1">
      <alignment horizontal="left" vertical="center"/>
      <protection locked="0"/>
    </xf>
    <xf numFmtId="0" fontId="0" fillId="6" borderId="0" xfId="5" applyFont="1" applyBorder="1" applyAlignment="1" applyProtection="1">
      <alignment horizontal="center" vertical="center"/>
      <protection locked="0"/>
    </xf>
    <xf numFmtId="14" fontId="3" fillId="3" borderId="1" xfId="0" applyNumberFormat="1" applyFont="1" applyFill="1" applyBorder="1" applyAlignment="1" applyProtection="1">
      <alignment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2021 11 02"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x"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49"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opLeftCell="A7" zoomScale="86" zoomScaleNormal="86" zoomScaleSheetLayoutView="40" workbookViewId="0">
      <selection activeCell="C22" sqref="C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0" t="s">
        <v>2651</v>
      </c>
      <c r="B6" s="211"/>
      <c r="C6" s="211"/>
      <c r="D6" s="211"/>
      <c r="E6" s="211"/>
      <c r="F6" s="211"/>
      <c r="G6" s="211"/>
      <c r="H6" s="211"/>
      <c r="I6" s="211"/>
      <c r="J6" s="211"/>
      <c r="K6" s="211"/>
      <c r="L6" s="211"/>
      <c r="M6" s="211"/>
      <c r="N6" s="211"/>
      <c r="O6" s="212"/>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4"/>
      <c r="F8" s="254"/>
      <c r="G8" s="254"/>
      <c r="H8" s="253"/>
      <c r="I8" s="253"/>
      <c r="J8" s="54"/>
      <c r="K8" s="56"/>
      <c r="L8" s="41"/>
      <c r="M8" s="41"/>
      <c r="N8" s="41"/>
      <c r="O8" s="48"/>
    </row>
    <row r="9" spans="1:20" ht="30.75" customHeight="1" x14ac:dyDescent="0.25">
      <c r="A9" s="47"/>
      <c r="B9" s="55"/>
      <c r="C9" s="53"/>
      <c r="D9" s="53"/>
      <c r="E9" s="254"/>
      <c r="F9" s="254"/>
      <c r="G9" s="254"/>
      <c r="H9" s="253"/>
      <c r="I9" s="253"/>
      <c r="J9" s="54"/>
      <c r="K9" s="56"/>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2720</v>
      </c>
      <c r="D15" s="38"/>
      <c r="E15" s="38"/>
      <c r="F15" s="5"/>
      <c r="G15" s="35" t="s">
        <v>1174</v>
      </c>
      <c r="H15" s="81"/>
      <c r="I15" s="35" t="s">
        <v>2637</v>
      </c>
      <c r="J15" s="81"/>
      <c r="L15" s="247" t="s">
        <v>10</v>
      </c>
      <c r="M15" s="247"/>
      <c r="N15" s="85" t="str">
        <f>+IF(J15="Plural","Ingrese %","N/A")</f>
        <v>N/A</v>
      </c>
      <c r="O15" s="8"/>
      <c r="Q15" s="58" t="str">
        <f>C15</f>
        <v>x</v>
      </c>
      <c r="R15" s="58">
        <f>H15</f>
        <v>0</v>
      </c>
      <c r="S15" s="58">
        <f>J15</f>
        <v>0</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0" t="s">
        <v>23</v>
      </c>
      <c r="B17" s="211"/>
      <c r="C17" s="211"/>
      <c r="D17" s="211"/>
      <c r="E17" s="211"/>
      <c r="F17" s="211"/>
      <c r="G17" s="211"/>
      <c r="H17" s="210" t="s">
        <v>14</v>
      </c>
      <c r="I17" s="211"/>
      <c r="J17" s="211"/>
      <c r="K17" s="211"/>
      <c r="L17" s="211"/>
      <c r="M17" s="211"/>
      <c r="N17" s="211"/>
      <c r="O17" s="212"/>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8" t="s">
        <v>2652</v>
      </c>
      <c r="I19" s="65" t="s">
        <v>13</v>
      </c>
      <c r="J19" s="66" t="s">
        <v>12</v>
      </c>
      <c r="K19" s="66" t="s">
        <v>2621</v>
      </c>
      <c r="L19" s="66" t="s">
        <v>1164</v>
      </c>
      <c r="M19" s="66" t="s">
        <v>1165</v>
      </c>
      <c r="N19" s="67" t="s">
        <v>2622</v>
      </c>
      <c r="O19" s="8"/>
      <c r="Q19" s="58">
        <f t="array" ref="Q19">Tabla31[NIT:]</f>
        <v>0</v>
      </c>
      <c r="R19" s="58" t="e">
        <f>B38</f>
        <v>#N/A</v>
      </c>
    </row>
    <row r="20" spans="1:18" ht="30" customHeight="1" x14ac:dyDescent="0.25">
      <c r="A20" s="9"/>
      <c r="B20" s="136"/>
      <c r="C20" s="5"/>
      <c r="D20" s="115"/>
      <c r="E20" s="5"/>
      <c r="F20" s="5"/>
      <c r="G20" s="5"/>
      <c r="H20" s="258"/>
      <c r="I20" s="82"/>
      <c r="J20" s="82"/>
      <c r="K20" s="83"/>
      <c r="L20" s="84"/>
      <c r="M20" s="84"/>
      <c r="N20" s="138">
        <f>+(M20-L20)/30</f>
        <v>0</v>
      </c>
      <c r="O20" s="8"/>
    </row>
    <row r="21" spans="1:18" ht="30" customHeight="1" outlineLevel="1" x14ac:dyDescent="0.25">
      <c r="A21" s="9"/>
      <c r="B21" s="102"/>
      <c r="C21" s="5"/>
      <c r="D21" s="5"/>
      <c r="E21" s="5"/>
      <c r="F21" s="5"/>
      <c r="G21" s="5"/>
      <c r="H21" s="101"/>
      <c r="I21" s="82"/>
      <c r="J21" s="82"/>
      <c r="K21" s="83"/>
      <c r="L21" s="84"/>
      <c r="M21" s="84"/>
      <c r="N21" s="138">
        <f>+(M21-L21)/30</f>
        <v>0</v>
      </c>
      <c r="O21" s="8"/>
    </row>
    <row r="22" spans="1:18" ht="30" customHeight="1" outlineLevel="1" x14ac:dyDescent="0.25">
      <c r="A22" s="9"/>
      <c r="B22" s="102"/>
      <c r="C22" s="5"/>
      <c r="D22" s="5"/>
      <c r="E22" s="5"/>
      <c r="F22" s="5"/>
      <c r="G22" s="5"/>
      <c r="H22" s="101"/>
      <c r="I22" s="82"/>
      <c r="J22" s="82"/>
      <c r="K22" s="83"/>
      <c r="L22" s="84"/>
      <c r="M22" s="84"/>
      <c r="N22" s="140">
        <f t="shared" ref="N22:N33" si="0">+(M22-L22)/30</f>
        <v>0</v>
      </c>
      <c r="O22" s="8"/>
    </row>
    <row r="23" spans="1:18" ht="30" customHeight="1" outlineLevel="1" x14ac:dyDescent="0.25">
      <c r="A23" s="9"/>
      <c r="B23" s="193"/>
      <c r="C23" s="22"/>
      <c r="D23" s="22"/>
      <c r="E23" s="22"/>
      <c r="F23" s="5"/>
      <c r="G23" s="5"/>
      <c r="H23" s="101"/>
      <c r="I23" s="82"/>
      <c r="J23" s="82"/>
      <c r="K23" s="83"/>
      <c r="L23" s="84"/>
      <c r="M23" s="84"/>
      <c r="N23" s="140">
        <f t="shared" si="0"/>
        <v>0</v>
      </c>
      <c r="O23" s="8"/>
    </row>
    <row r="24" spans="1:18" ht="30" customHeight="1" outlineLevel="1" x14ac:dyDescent="0.25">
      <c r="A24" s="9"/>
      <c r="B24" s="193"/>
      <c r="C24" s="22"/>
      <c r="D24" s="22"/>
      <c r="E24" s="22"/>
      <c r="F24" s="5"/>
      <c r="G24" s="5"/>
      <c r="H24" s="101"/>
      <c r="I24" s="82"/>
      <c r="J24" s="82"/>
      <c r="K24" s="83"/>
      <c r="L24" s="84"/>
      <c r="M24" s="84"/>
      <c r="N24" s="140">
        <f t="shared" si="0"/>
        <v>0</v>
      </c>
      <c r="O24" s="8"/>
    </row>
    <row r="25" spans="1:18" ht="30" customHeight="1" outlineLevel="1" x14ac:dyDescent="0.25">
      <c r="A25" s="9"/>
      <c r="B25" s="193"/>
      <c r="C25" s="22"/>
      <c r="D25" s="22"/>
      <c r="E25" s="22"/>
      <c r="F25" s="5"/>
      <c r="G25" s="5"/>
      <c r="H25" s="101"/>
      <c r="I25" s="82"/>
      <c r="J25" s="82"/>
      <c r="K25" s="83"/>
      <c r="L25" s="84"/>
      <c r="M25" s="84"/>
      <c r="N25" s="140">
        <f t="shared" si="0"/>
        <v>0</v>
      </c>
      <c r="O25" s="8"/>
    </row>
    <row r="26" spans="1:18" ht="30" customHeight="1" outlineLevel="1" x14ac:dyDescent="0.25">
      <c r="A26" s="9"/>
      <c r="B26" s="193"/>
      <c r="C26" s="22"/>
      <c r="D26" s="22"/>
      <c r="E26" s="22"/>
      <c r="F26" s="5"/>
      <c r="G26" s="5"/>
      <c r="H26" s="101"/>
      <c r="I26" s="82"/>
      <c r="J26" s="82"/>
      <c r="K26" s="83"/>
      <c r="L26" s="84"/>
      <c r="M26" s="84"/>
      <c r="N26" s="140">
        <f t="shared" si="0"/>
        <v>0</v>
      </c>
      <c r="O26" s="8"/>
    </row>
    <row r="27" spans="1:18" ht="30" customHeight="1" outlineLevel="1" x14ac:dyDescent="0.25">
      <c r="A27" s="9"/>
      <c r="B27" s="193"/>
      <c r="C27" s="22"/>
      <c r="D27" s="22"/>
      <c r="E27" s="22"/>
      <c r="F27" s="5"/>
      <c r="G27" s="5"/>
      <c r="H27" s="101"/>
      <c r="I27" s="82"/>
      <c r="J27" s="82"/>
      <c r="K27" s="83"/>
      <c r="L27" s="84"/>
      <c r="M27" s="84"/>
      <c r="N27" s="140">
        <f t="shared" si="0"/>
        <v>0</v>
      </c>
      <c r="O27" s="8"/>
    </row>
    <row r="28" spans="1:18" ht="30" customHeight="1" outlineLevel="1" x14ac:dyDescent="0.25">
      <c r="A28" s="9"/>
      <c r="B28" s="193"/>
      <c r="C28" s="22"/>
      <c r="D28" s="22"/>
      <c r="E28" s="22"/>
      <c r="F28" s="5"/>
      <c r="G28" s="5"/>
      <c r="H28" s="101"/>
      <c r="I28" s="82"/>
      <c r="J28" s="82"/>
      <c r="K28" s="83"/>
      <c r="L28" s="84"/>
      <c r="M28" s="84"/>
      <c r="N28" s="140">
        <f t="shared" si="0"/>
        <v>0</v>
      </c>
      <c r="O28" s="8"/>
    </row>
    <row r="29" spans="1:18" ht="30" customHeight="1" outlineLevel="1" x14ac:dyDescent="0.25">
      <c r="A29" s="9"/>
      <c r="B29" s="102"/>
      <c r="C29" s="5"/>
      <c r="D29" s="5"/>
      <c r="E29" s="5"/>
      <c r="F29" s="5"/>
      <c r="G29" s="5"/>
      <c r="H29" s="101"/>
      <c r="I29" s="82"/>
      <c r="J29" s="82"/>
      <c r="K29" s="83"/>
      <c r="L29" s="84"/>
      <c r="M29" s="84"/>
      <c r="N29" s="140">
        <f t="shared" si="0"/>
        <v>0</v>
      </c>
      <c r="O29" s="8"/>
    </row>
    <row r="30" spans="1:18" ht="30" customHeight="1" outlineLevel="1" x14ac:dyDescent="0.25">
      <c r="A30" s="9"/>
      <c r="B30" s="102"/>
      <c r="C30" s="5"/>
      <c r="D30" s="5"/>
      <c r="E30" s="5"/>
      <c r="F30" s="5"/>
      <c r="G30" s="5"/>
      <c r="H30" s="101"/>
      <c r="I30" s="82"/>
      <c r="J30" s="82"/>
      <c r="K30" s="83"/>
      <c r="L30" s="84"/>
      <c r="M30" s="84"/>
      <c r="N30" s="140">
        <f t="shared" si="0"/>
        <v>0</v>
      </c>
      <c r="O30" s="8"/>
    </row>
    <row r="31" spans="1:18" ht="30" customHeight="1" outlineLevel="1" x14ac:dyDescent="0.25">
      <c r="A31" s="9"/>
      <c r="B31" s="102"/>
      <c r="C31" s="5"/>
      <c r="D31" s="5"/>
      <c r="E31" s="5"/>
      <c r="F31" s="5"/>
      <c r="G31" s="5"/>
      <c r="H31" s="101"/>
      <c r="I31" s="82"/>
      <c r="J31" s="82"/>
      <c r="K31" s="83"/>
      <c r="L31" s="84"/>
      <c r="M31" s="84"/>
      <c r="N31" s="140">
        <f t="shared" si="0"/>
        <v>0</v>
      </c>
      <c r="O31" s="8"/>
    </row>
    <row r="32" spans="1:18" ht="30" customHeight="1" outlineLevel="1" x14ac:dyDescent="0.25">
      <c r="A32" s="9"/>
      <c r="B32" s="102"/>
      <c r="C32" s="5"/>
      <c r="D32" s="5"/>
      <c r="E32" s="5"/>
      <c r="F32" s="5"/>
      <c r="G32" s="5"/>
      <c r="H32" s="101"/>
      <c r="I32" s="82"/>
      <c r="J32" s="82"/>
      <c r="K32" s="83"/>
      <c r="L32" s="84"/>
      <c r="M32" s="84"/>
      <c r="N32" s="140">
        <f t="shared" si="0"/>
        <v>0</v>
      </c>
      <c r="O32" s="8"/>
    </row>
    <row r="33" spans="1:16" ht="30" customHeight="1" outlineLevel="1" x14ac:dyDescent="0.25">
      <c r="A33" s="9"/>
      <c r="B33" s="102"/>
      <c r="C33" s="5"/>
      <c r="D33" s="5"/>
      <c r="E33" s="5"/>
      <c r="F33" s="5"/>
      <c r="G33" s="5"/>
      <c r="H33" s="101"/>
      <c r="I33" s="82"/>
      <c r="J33" s="82"/>
      <c r="K33" s="83"/>
      <c r="L33" s="84"/>
      <c r="M33" s="84"/>
      <c r="N33" s="140">
        <f t="shared" si="0"/>
        <v>0</v>
      </c>
      <c r="O33" s="8"/>
    </row>
    <row r="34" spans="1:16" ht="30" customHeight="1" outlineLevel="1" x14ac:dyDescent="0.25">
      <c r="A34" s="9"/>
      <c r="B34" s="102"/>
      <c r="C34" s="5"/>
      <c r="D34" s="5"/>
      <c r="E34" s="5"/>
      <c r="F34" s="5"/>
      <c r="G34" s="5"/>
      <c r="H34" s="101"/>
      <c r="I34" s="82"/>
      <c r="J34" s="82"/>
      <c r="K34" s="83"/>
      <c r="L34" s="84"/>
      <c r="M34" s="84"/>
      <c r="N34" s="140">
        <f>+(M34-L34)/30</f>
        <v>0</v>
      </c>
      <c r="O34" s="8"/>
    </row>
    <row r="35" spans="1:16" ht="30" customHeight="1" outlineLevel="1" x14ac:dyDescent="0.25">
      <c r="A35" s="9"/>
      <c r="B35" s="102"/>
      <c r="C35" s="5"/>
      <c r="D35" s="5"/>
      <c r="E35" s="5"/>
      <c r="F35" s="5"/>
      <c r="G35" s="5"/>
      <c r="H35" s="101"/>
      <c r="I35" s="82"/>
      <c r="J35" s="82"/>
      <c r="K35" s="83"/>
      <c r="L35" s="84"/>
      <c r="M35" s="84"/>
      <c r="N35" s="140">
        <f>+(M35-L35)/30</f>
        <v>0</v>
      </c>
      <c r="O35" s="8"/>
    </row>
    <row r="36" spans="1:16" x14ac:dyDescent="0.25">
      <c r="A36" s="9"/>
      <c r="B36" s="5"/>
      <c r="C36" s="5"/>
      <c r="D36" s="5"/>
      <c r="E36" s="5"/>
      <c r="F36" s="5"/>
      <c r="G36" s="5"/>
      <c r="H36" s="9"/>
      <c r="I36" s="5"/>
      <c r="J36" s="5"/>
      <c r="K36" s="5"/>
      <c r="L36" s="5"/>
      <c r="M36" s="5"/>
      <c r="N36" s="5"/>
      <c r="O36" s="8"/>
    </row>
    <row r="37" spans="1:16" x14ac:dyDescent="0.25">
      <c r="A37" s="9"/>
      <c r="B37" s="230" t="s">
        <v>3</v>
      </c>
      <c r="C37" s="230"/>
      <c r="D37" s="230"/>
      <c r="E37" s="230"/>
      <c r="F37" s="230"/>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0" t="s">
        <v>5</v>
      </c>
      <c r="B42" s="211"/>
      <c r="C42" s="211"/>
      <c r="D42" s="211"/>
      <c r="E42" s="211"/>
      <c r="F42" s="211"/>
      <c r="G42" s="211"/>
      <c r="H42" s="211"/>
      <c r="I42" s="211"/>
      <c r="J42" s="211"/>
      <c r="K42" s="211"/>
      <c r="L42" s="211"/>
      <c r="M42" s="211"/>
      <c r="N42" s="211"/>
      <c r="O42" s="212"/>
      <c r="P42" s="119"/>
    </row>
    <row r="43" spans="1:16" ht="8.25" customHeight="1" thickBot="1" x14ac:dyDescent="0.3"/>
    <row r="44" spans="1:16" s="19" customFormat="1" ht="31.5" customHeight="1" thickBot="1" x14ac:dyDescent="0.3">
      <c r="A44" s="238" t="s">
        <v>6</v>
      </c>
      <c r="B44" s="239"/>
      <c r="C44" s="239"/>
      <c r="D44" s="239"/>
      <c r="E44" s="239"/>
      <c r="F44" s="239"/>
      <c r="G44" s="239"/>
      <c r="H44" s="239"/>
      <c r="I44" s="239"/>
      <c r="J44" s="239"/>
      <c r="K44" s="239"/>
      <c r="L44" s="239"/>
      <c r="M44" s="239"/>
      <c r="N44" s="239"/>
      <c r="O44" s="240"/>
      <c r="P44" s="1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c r="C49" s="87"/>
      <c r="D49" s="82"/>
      <c r="E49" s="88"/>
      <c r="F49" s="88"/>
      <c r="G49" s="117" t="str">
        <f>IF(AND(E49&lt;&gt;"",F49&lt;&gt;""),((F49-E49)/30),"")</f>
        <v/>
      </c>
      <c r="H49" s="86"/>
      <c r="I49" s="82"/>
      <c r="J49" s="82"/>
      <c r="K49" s="89"/>
      <c r="L49" s="87"/>
      <c r="M49" s="90" t="str">
        <f>+IF(L49="No",1,IF(L49="Si","Ingrese %",""))</f>
        <v/>
      </c>
      <c r="N49" s="87"/>
      <c r="O49" s="87"/>
      <c r="P49" s="121"/>
    </row>
    <row r="50" spans="1:16" s="6" customFormat="1" ht="24.75" customHeight="1" x14ac:dyDescent="0.25">
      <c r="A50" s="59">
        <v>2</v>
      </c>
      <c r="B50" s="86"/>
      <c r="C50" s="87"/>
      <c r="D50" s="82"/>
      <c r="E50" s="88"/>
      <c r="F50" s="88"/>
      <c r="G50" s="117" t="str">
        <f>IF(AND(E50&lt;&gt;"",F50&lt;&gt;""),((F50-E50)/30),"")</f>
        <v/>
      </c>
      <c r="H50" s="139"/>
      <c r="I50" s="82"/>
      <c r="J50" s="82"/>
      <c r="K50" s="89"/>
      <c r="L50" s="87"/>
      <c r="M50" s="90" t="str">
        <f t="shared" ref="M50:M93" si="1">+IF(L50="No",1,IF(L50="Si","Ingrese %",""))</f>
        <v/>
      </c>
      <c r="N50" s="87"/>
      <c r="O50" s="87"/>
      <c r="P50" s="121"/>
    </row>
    <row r="51" spans="1:16" s="6" customFormat="1" ht="24.75" customHeight="1" x14ac:dyDescent="0.25">
      <c r="A51" s="59">
        <v>3</v>
      </c>
      <c r="B51" s="86"/>
      <c r="C51" s="87"/>
      <c r="D51" s="82"/>
      <c r="E51" s="88"/>
      <c r="F51" s="88"/>
      <c r="G51" s="117" t="str">
        <f>IF(AND(E51&lt;&gt;"",F51&lt;&gt;""),((F51-E51)/30),"")</f>
        <v/>
      </c>
      <c r="H51" s="86"/>
      <c r="I51" s="82"/>
      <c r="J51" s="82"/>
      <c r="K51" s="89"/>
      <c r="L51" s="87"/>
      <c r="M51" s="90" t="str">
        <f t="shared" si="1"/>
        <v/>
      </c>
      <c r="N51" s="87"/>
      <c r="O51" s="87"/>
      <c r="P51" s="121"/>
    </row>
    <row r="52" spans="1:16" s="6" customFormat="1" ht="24.75" customHeight="1" outlineLevel="1" x14ac:dyDescent="0.25">
      <c r="A52" s="59">
        <v>4</v>
      </c>
      <c r="B52" s="86"/>
      <c r="C52" s="87"/>
      <c r="D52" s="82"/>
      <c r="E52" s="88"/>
      <c r="F52" s="88"/>
      <c r="G52" s="117" t="str">
        <f t="shared" ref="G52:G93" si="2">IF(AND(E52&lt;&gt;"",F52&lt;&gt;""),((F52-E52)/30),"")</f>
        <v/>
      </c>
      <c r="H52" s="86"/>
      <c r="I52" s="82"/>
      <c r="J52" s="82"/>
      <c r="K52" s="191"/>
      <c r="L52" s="87"/>
      <c r="M52" s="90" t="str">
        <f t="shared" si="1"/>
        <v/>
      </c>
      <c r="N52" s="87"/>
      <c r="O52" s="87"/>
      <c r="P52" s="121"/>
    </row>
    <row r="53" spans="1:16" s="7" customFormat="1" ht="24.75" customHeight="1" outlineLevel="1" x14ac:dyDescent="0.25">
      <c r="A53" s="60">
        <v>5</v>
      </c>
      <c r="B53" s="86"/>
      <c r="C53" s="87"/>
      <c r="D53" s="82"/>
      <c r="E53" s="82"/>
      <c r="F53" s="82"/>
      <c r="G53" s="117" t="str">
        <f t="shared" si="2"/>
        <v/>
      </c>
      <c r="H53" s="86"/>
      <c r="I53" s="82"/>
      <c r="J53" s="82"/>
      <c r="K53" s="191"/>
      <c r="L53" s="87"/>
      <c r="M53" s="90" t="str">
        <f t="shared" si="1"/>
        <v/>
      </c>
      <c r="N53" s="87"/>
      <c r="O53" s="87"/>
      <c r="P53" s="122"/>
    </row>
    <row r="54" spans="1:16" s="7" customFormat="1" ht="24.75" customHeight="1" outlineLevel="1" x14ac:dyDescent="0.25">
      <c r="A54" s="60">
        <v>6</v>
      </c>
      <c r="B54" s="86"/>
      <c r="C54" s="87"/>
      <c r="D54" s="82"/>
      <c r="E54" s="82"/>
      <c r="F54" s="82"/>
      <c r="G54" s="117" t="str">
        <f t="shared" si="2"/>
        <v/>
      </c>
      <c r="H54" s="86"/>
      <c r="I54" s="82"/>
      <c r="J54" s="82"/>
      <c r="K54" s="191"/>
      <c r="L54" s="87"/>
      <c r="M54" s="90" t="str">
        <f t="shared" si="1"/>
        <v/>
      </c>
      <c r="N54" s="87"/>
      <c r="O54" s="87"/>
      <c r="P54" s="122"/>
    </row>
    <row r="55" spans="1:16" s="7" customFormat="1" ht="24.75" customHeight="1" outlineLevel="1" x14ac:dyDescent="0.25">
      <c r="A55" s="60">
        <v>7</v>
      </c>
      <c r="B55" s="86"/>
      <c r="C55" s="87"/>
      <c r="D55" s="82"/>
      <c r="E55" s="82"/>
      <c r="F55" s="82"/>
      <c r="G55" s="117" t="str">
        <f t="shared" si="2"/>
        <v/>
      </c>
      <c r="H55" s="86"/>
      <c r="I55" s="82"/>
      <c r="J55" s="82"/>
      <c r="K55" s="191"/>
      <c r="L55" s="87"/>
      <c r="M55" s="90" t="str">
        <f t="shared" si="1"/>
        <v/>
      </c>
      <c r="N55" s="87"/>
      <c r="O55" s="87"/>
      <c r="P55" s="122"/>
    </row>
    <row r="56" spans="1:16" s="7" customFormat="1" ht="24.75" customHeight="1" outlineLevel="1" x14ac:dyDescent="0.25">
      <c r="A56" s="60">
        <v>8</v>
      </c>
      <c r="B56" s="86"/>
      <c r="C56" s="87"/>
      <c r="D56" s="82"/>
      <c r="E56" s="82"/>
      <c r="F56" s="82"/>
      <c r="G56" s="117" t="str">
        <f t="shared" si="2"/>
        <v/>
      </c>
      <c r="H56" s="86"/>
      <c r="I56" s="82"/>
      <c r="J56" s="82"/>
      <c r="K56" s="89"/>
      <c r="L56" s="87"/>
      <c r="M56" s="90" t="str">
        <f t="shared" si="1"/>
        <v/>
      </c>
      <c r="N56" s="87"/>
      <c r="O56" s="87"/>
      <c r="P56" s="122"/>
    </row>
    <row r="57" spans="1:16" s="7" customFormat="1" ht="24.75" customHeight="1" outlineLevel="1" x14ac:dyDescent="0.25">
      <c r="A57" s="60">
        <v>9</v>
      </c>
      <c r="B57" s="86"/>
      <c r="C57" s="87"/>
      <c r="D57" s="82"/>
      <c r="E57" s="82"/>
      <c r="F57" s="82"/>
      <c r="G57" s="117" t="str">
        <f t="shared" si="2"/>
        <v/>
      </c>
      <c r="H57" s="86"/>
      <c r="I57" s="82"/>
      <c r="J57" s="82"/>
      <c r="K57" s="89"/>
      <c r="L57" s="87"/>
      <c r="M57" s="90" t="str">
        <f t="shared" si="1"/>
        <v/>
      </c>
      <c r="N57" s="87"/>
      <c r="O57" s="87"/>
      <c r="P57" s="122"/>
    </row>
    <row r="58" spans="1:16" s="7" customFormat="1" ht="24.75" customHeight="1" outlineLevel="1" x14ac:dyDescent="0.25">
      <c r="A58" s="60">
        <v>10</v>
      </c>
      <c r="B58" s="86"/>
      <c r="C58" s="87"/>
      <c r="D58" s="82"/>
      <c r="E58" s="82"/>
      <c r="F58" s="82"/>
      <c r="G58" s="117" t="str">
        <f t="shared" si="2"/>
        <v/>
      </c>
      <c r="H58" s="86"/>
      <c r="I58" s="82"/>
      <c r="J58" s="82"/>
      <c r="K58" s="89"/>
      <c r="L58" s="87"/>
      <c r="M58" s="90" t="str">
        <f t="shared" si="1"/>
        <v/>
      </c>
      <c r="N58" s="87"/>
      <c r="O58" s="87"/>
      <c r="P58" s="122"/>
    </row>
    <row r="59" spans="1:16" s="7" customFormat="1" ht="24.75" customHeight="1" outlineLevel="1" x14ac:dyDescent="0.25">
      <c r="A59" s="60">
        <v>11</v>
      </c>
      <c r="B59" s="86"/>
      <c r="C59" s="87"/>
      <c r="D59" s="82"/>
      <c r="E59" s="82"/>
      <c r="F59" s="82"/>
      <c r="G59" s="117" t="str">
        <f t="shared" si="2"/>
        <v/>
      </c>
      <c r="H59" s="86"/>
      <c r="I59" s="82"/>
      <c r="J59" s="82"/>
      <c r="K59" s="89"/>
      <c r="L59" s="87"/>
      <c r="M59" s="90" t="str">
        <f t="shared" si="1"/>
        <v/>
      </c>
      <c r="N59" s="87"/>
      <c r="O59" s="87"/>
      <c r="P59" s="122"/>
    </row>
    <row r="60" spans="1:16" s="7" customFormat="1" ht="24.75" customHeight="1" outlineLevel="1" x14ac:dyDescent="0.25">
      <c r="A60" s="60">
        <v>12</v>
      </c>
      <c r="B60" s="86"/>
      <c r="C60" s="87"/>
      <c r="D60" s="82"/>
      <c r="E60" s="82"/>
      <c r="F60" s="82"/>
      <c r="G60" s="117" t="str">
        <f t="shared" si="2"/>
        <v/>
      </c>
      <c r="H60" s="86"/>
      <c r="I60" s="82"/>
      <c r="J60" s="82"/>
      <c r="K60" s="89"/>
      <c r="L60" s="87"/>
      <c r="M60" s="90" t="str">
        <f t="shared" si="1"/>
        <v/>
      </c>
      <c r="N60" s="87"/>
      <c r="O60" s="87"/>
      <c r="P60" s="122"/>
    </row>
    <row r="61" spans="1:16" s="7" customFormat="1" ht="24.75" customHeight="1" outlineLevel="1" x14ac:dyDescent="0.25">
      <c r="A61" s="60">
        <v>13</v>
      </c>
      <c r="B61" s="86"/>
      <c r="C61" s="87"/>
      <c r="D61" s="82"/>
      <c r="E61" s="82"/>
      <c r="F61" s="82"/>
      <c r="G61" s="117" t="str">
        <f t="shared" si="2"/>
        <v/>
      </c>
      <c r="H61" s="86"/>
      <c r="I61" s="82"/>
      <c r="J61" s="82"/>
      <c r="K61" s="89"/>
      <c r="L61" s="87"/>
      <c r="M61" s="90" t="str">
        <f t="shared" si="1"/>
        <v/>
      </c>
      <c r="N61" s="87"/>
      <c r="O61" s="87"/>
      <c r="P61" s="122"/>
    </row>
    <row r="62" spans="1:16" s="7" customFormat="1" ht="24.75" customHeight="1" outlineLevel="1" x14ac:dyDescent="0.25">
      <c r="A62" s="60">
        <v>14</v>
      </c>
      <c r="B62" s="86"/>
      <c r="C62" s="87"/>
      <c r="D62" s="82"/>
      <c r="E62" s="82"/>
      <c r="F62" s="82"/>
      <c r="G62" s="117" t="str">
        <f t="shared" si="2"/>
        <v/>
      </c>
      <c r="H62" s="86"/>
      <c r="I62" s="82"/>
      <c r="J62" s="82"/>
      <c r="K62" s="89"/>
      <c r="L62" s="87"/>
      <c r="M62" s="90" t="str">
        <f t="shared" si="1"/>
        <v/>
      </c>
      <c r="N62" s="87"/>
      <c r="O62" s="87"/>
      <c r="P62" s="122"/>
    </row>
    <row r="63" spans="1:16" s="7" customFormat="1" ht="24.75" customHeight="1" outlineLevel="1" x14ac:dyDescent="0.25">
      <c r="A63" s="60">
        <v>15</v>
      </c>
      <c r="B63" s="86"/>
      <c r="C63" s="87"/>
      <c r="D63" s="82"/>
      <c r="E63" s="82"/>
      <c r="F63" s="82"/>
      <c r="G63" s="117" t="str">
        <f t="shared" si="2"/>
        <v/>
      </c>
      <c r="H63" s="86"/>
      <c r="I63" s="82"/>
      <c r="J63" s="82"/>
      <c r="K63" s="89"/>
      <c r="L63" s="87"/>
      <c r="M63" s="90" t="str">
        <f t="shared" si="1"/>
        <v/>
      </c>
      <c r="N63" s="87"/>
      <c r="O63" s="87"/>
      <c r="P63" s="122"/>
    </row>
    <row r="64" spans="1:16" s="7" customFormat="1" ht="24.75" customHeight="1" outlineLevel="1" x14ac:dyDescent="0.25">
      <c r="A64" s="60">
        <v>16</v>
      </c>
      <c r="B64" s="86"/>
      <c r="C64" s="87"/>
      <c r="D64" s="82"/>
      <c r="E64" s="82"/>
      <c r="F64" s="82"/>
      <c r="G64" s="117" t="str">
        <f t="shared" si="2"/>
        <v/>
      </c>
      <c r="H64" s="86"/>
      <c r="I64" s="82"/>
      <c r="J64" s="82"/>
      <c r="K64" s="89"/>
      <c r="L64" s="87"/>
      <c r="M64" s="90" t="str">
        <f t="shared" si="1"/>
        <v/>
      </c>
      <c r="N64" s="87"/>
      <c r="O64" s="87"/>
      <c r="P64" s="122"/>
    </row>
    <row r="65" spans="1:16" s="7" customFormat="1" ht="24.75" customHeight="1" outlineLevel="1" x14ac:dyDescent="0.25">
      <c r="A65" s="60">
        <v>17</v>
      </c>
      <c r="B65" s="86"/>
      <c r="C65" s="87"/>
      <c r="D65" s="82"/>
      <c r="E65" s="82"/>
      <c r="F65" s="82"/>
      <c r="G65" s="117" t="str">
        <f t="shared" si="2"/>
        <v/>
      </c>
      <c r="H65" s="86"/>
      <c r="I65" s="82"/>
      <c r="J65" s="82"/>
      <c r="K65" s="89"/>
      <c r="L65" s="87"/>
      <c r="M65" s="90" t="str">
        <f t="shared" si="1"/>
        <v/>
      </c>
      <c r="N65" s="87"/>
      <c r="O65" s="87"/>
      <c r="P65" s="122"/>
    </row>
    <row r="66" spans="1:16" s="7" customFormat="1" ht="24.75" customHeight="1" outlineLevel="1" x14ac:dyDescent="0.25">
      <c r="A66" s="60">
        <v>18</v>
      </c>
      <c r="B66" s="86"/>
      <c r="C66" s="87"/>
      <c r="D66" s="82"/>
      <c r="E66" s="82"/>
      <c r="F66" s="82"/>
      <c r="G66" s="117" t="str">
        <f t="shared" si="2"/>
        <v/>
      </c>
      <c r="H66" s="86"/>
      <c r="I66" s="82"/>
      <c r="J66" s="82"/>
      <c r="K66" s="89"/>
      <c r="L66" s="87"/>
      <c r="M66" s="90" t="str">
        <f t="shared" si="1"/>
        <v/>
      </c>
      <c r="N66" s="87"/>
      <c r="O66" s="87"/>
      <c r="P66" s="122"/>
    </row>
    <row r="67" spans="1:16" s="7" customFormat="1" ht="24.75" customHeight="1" outlineLevel="1" x14ac:dyDescent="0.25">
      <c r="A67" s="60">
        <v>19</v>
      </c>
      <c r="B67" s="86"/>
      <c r="C67" s="87"/>
      <c r="D67" s="82"/>
      <c r="E67" s="82"/>
      <c r="F67" s="82"/>
      <c r="G67" s="117" t="str">
        <f t="shared" si="2"/>
        <v/>
      </c>
      <c r="H67" s="86"/>
      <c r="I67" s="82"/>
      <c r="J67" s="82"/>
      <c r="K67" s="89"/>
      <c r="L67" s="87"/>
      <c r="M67" s="90" t="str">
        <f t="shared" si="1"/>
        <v/>
      </c>
      <c r="N67" s="87"/>
      <c r="O67" s="87"/>
      <c r="P67" s="122"/>
    </row>
    <row r="68" spans="1:16" s="7" customFormat="1" ht="24.75" customHeight="1" outlineLevel="1" x14ac:dyDescent="0.25">
      <c r="A68" s="60">
        <v>20</v>
      </c>
      <c r="B68" s="86"/>
      <c r="C68" s="87"/>
      <c r="D68" s="82"/>
      <c r="E68" s="82"/>
      <c r="F68" s="82"/>
      <c r="G68" s="117" t="str">
        <f t="shared" si="2"/>
        <v/>
      </c>
      <c r="H68" s="86"/>
      <c r="I68" s="82"/>
      <c r="J68" s="82"/>
      <c r="K68" s="89"/>
      <c r="L68" s="87"/>
      <c r="M68" s="90" t="str">
        <f t="shared" si="1"/>
        <v/>
      </c>
      <c r="N68" s="87"/>
      <c r="O68" s="87"/>
      <c r="P68" s="122"/>
    </row>
    <row r="69" spans="1:16" s="7" customFormat="1" ht="24.75" customHeight="1" outlineLevel="1" x14ac:dyDescent="0.25">
      <c r="A69" s="60">
        <v>21</v>
      </c>
      <c r="B69" s="86"/>
      <c r="C69" s="87"/>
      <c r="D69" s="82"/>
      <c r="E69" s="82"/>
      <c r="F69" s="82"/>
      <c r="G69" s="117" t="str">
        <f t="shared" si="2"/>
        <v/>
      </c>
      <c r="H69" s="86"/>
      <c r="I69" s="82"/>
      <c r="J69" s="82"/>
      <c r="K69" s="89"/>
      <c r="L69" s="87"/>
      <c r="M69" s="90" t="str">
        <f t="shared" si="1"/>
        <v/>
      </c>
      <c r="N69" s="87"/>
      <c r="O69" s="87"/>
      <c r="P69" s="122"/>
    </row>
    <row r="70" spans="1:16" s="7" customFormat="1" ht="24.75" customHeight="1" outlineLevel="1" x14ac:dyDescent="0.25">
      <c r="A70" s="60">
        <v>22</v>
      </c>
      <c r="B70" s="86"/>
      <c r="C70" s="87"/>
      <c r="D70" s="82"/>
      <c r="E70" s="82"/>
      <c r="F70" s="82"/>
      <c r="G70" s="117" t="str">
        <f t="shared" si="2"/>
        <v/>
      </c>
      <c r="H70" s="86"/>
      <c r="I70" s="82"/>
      <c r="J70" s="82"/>
      <c r="K70" s="89"/>
      <c r="L70" s="87"/>
      <c r="M70" s="90" t="str">
        <f t="shared" si="1"/>
        <v/>
      </c>
      <c r="N70" s="87"/>
      <c r="O70" s="87"/>
      <c r="P70" s="122"/>
    </row>
    <row r="71" spans="1:16" s="7" customFormat="1" ht="24.75" customHeight="1" outlineLevel="1" x14ac:dyDescent="0.25">
      <c r="A71" s="60">
        <v>23</v>
      </c>
      <c r="B71" s="86"/>
      <c r="C71" s="87"/>
      <c r="D71" s="82"/>
      <c r="E71" s="82"/>
      <c r="F71" s="82"/>
      <c r="G71" s="117" t="str">
        <f t="shared" si="2"/>
        <v/>
      </c>
      <c r="H71" s="86"/>
      <c r="I71" s="82"/>
      <c r="J71" s="82"/>
      <c r="K71" s="89"/>
      <c r="L71" s="87"/>
      <c r="M71" s="90" t="str">
        <f t="shared" si="1"/>
        <v/>
      </c>
      <c r="N71" s="87"/>
      <c r="O71" s="87"/>
      <c r="P71" s="122"/>
    </row>
    <row r="72" spans="1:16" s="7" customFormat="1" ht="24.75" customHeight="1" outlineLevel="1" x14ac:dyDescent="0.25">
      <c r="A72" s="60">
        <v>24</v>
      </c>
      <c r="B72" s="86"/>
      <c r="C72" s="87"/>
      <c r="D72" s="82"/>
      <c r="E72" s="82"/>
      <c r="F72" s="82"/>
      <c r="G72" s="117" t="str">
        <f t="shared" si="2"/>
        <v/>
      </c>
      <c r="H72" s="86"/>
      <c r="I72" s="82"/>
      <c r="J72" s="82"/>
      <c r="K72" s="89"/>
      <c r="L72" s="87"/>
      <c r="M72" s="90" t="str">
        <f t="shared" si="1"/>
        <v/>
      </c>
      <c r="N72" s="87"/>
      <c r="O72" s="87"/>
      <c r="P72" s="122"/>
    </row>
    <row r="73" spans="1:16" s="7" customFormat="1" ht="24.75" customHeight="1" outlineLevel="1" x14ac:dyDescent="0.25">
      <c r="A73" s="60">
        <v>25</v>
      </c>
      <c r="B73" s="86"/>
      <c r="C73" s="87"/>
      <c r="D73" s="82"/>
      <c r="E73" s="82"/>
      <c r="F73" s="82"/>
      <c r="G73" s="117" t="str">
        <f t="shared" si="2"/>
        <v/>
      </c>
      <c r="H73" s="86"/>
      <c r="I73" s="82"/>
      <c r="J73" s="82"/>
      <c r="K73" s="89"/>
      <c r="L73" s="87"/>
      <c r="M73" s="90" t="str">
        <f t="shared" si="1"/>
        <v/>
      </c>
      <c r="N73" s="87"/>
      <c r="O73" s="87"/>
      <c r="P73" s="122"/>
    </row>
    <row r="74" spans="1:16" s="7" customFormat="1" ht="24.75" customHeight="1" outlineLevel="1" x14ac:dyDescent="0.25">
      <c r="A74" s="60">
        <v>26</v>
      </c>
      <c r="B74" s="86"/>
      <c r="C74" s="87"/>
      <c r="D74" s="82"/>
      <c r="E74" s="82"/>
      <c r="F74" s="82"/>
      <c r="G74" s="117" t="str">
        <f t="shared" si="2"/>
        <v/>
      </c>
      <c r="H74" s="86"/>
      <c r="I74" s="82"/>
      <c r="J74" s="82"/>
      <c r="K74" s="89"/>
      <c r="L74" s="87"/>
      <c r="M74" s="90" t="str">
        <f t="shared" si="1"/>
        <v/>
      </c>
      <c r="N74" s="87"/>
      <c r="O74" s="87"/>
      <c r="P74" s="122"/>
    </row>
    <row r="75" spans="1:16" s="7" customFormat="1" ht="24.75" customHeight="1" outlineLevel="1" x14ac:dyDescent="0.25">
      <c r="A75" s="60">
        <v>27</v>
      </c>
      <c r="B75" s="86"/>
      <c r="C75" s="87"/>
      <c r="D75" s="82"/>
      <c r="E75" s="82"/>
      <c r="F75" s="82"/>
      <c r="G75" s="117" t="str">
        <f t="shared" si="2"/>
        <v/>
      </c>
      <c r="H75" s="86"/>
      <c r="I75" s="82"/>
      <c r="J75" s="82"/>
      <c r="K75" s="89"/>
      <c r="L75" s="87"/>
      <c r="M75" s="90" t="str">
        <f t="shared" si="1"/>
        <v/>
      </c>
      <c r="N75" s="87"/>
      <c r="O75" s="87"/>
      <c r="P75" s="122"/>
    </row>
    <row r="76" spans="1:16" s="7" customFormat="1" ht="24.75" customHeight="1" outlineLevel="1" x14ac:dyDescent="0.25">
      <c r="A76" s="60">
        <v>28</v>
      </c>
      <c r="B76" s="86"/>
      <c r="C76" s="87"/>
      <c r="D76" s="82"/>
      <c r="E76" s="82"/>
      <c r="F76" s="82"/>
      <c r="G76" s="117" t="str">
        <f t="shared" si="2"/>
        <v/>
      </c>
      <c r="H76" s="86"/>
      <c r="I76" s="82"/>
      <c r="J76" s="82"/>
      <c r="K76" s="89"/>
      <c r="L76" s="87"/>
      <c r="M76" s="90" t="str">
        <f t="shared" si="1"/>
        <v/>
      </c>
      <c r="N76" s="87"/>
      <c r="O76" s="87"/>
      <c r="P76" s="122"/>
    </row>
    <row r="77" spans="1:16" s="7" customFormat="1" ht="24.75" customHeight="1" outlineLevel="1" x14ac:dyDescent="0.25">
      <c r="A77" s="60">
        <v>29</v>
      </c>
      <c r="B77" s="86"/>
      <c r="C77" s="87"/>
      <c r="D77" s="82"/>
      <c r="E77" s="82"/>
      <c r="F77" s="82"/>
      <c r="G77" s="117" t="str">
        <f t="shared" si="2"/>
        <v/>
      </c>
      <c r="H77" s="86"/>
      <c r="I77" s="82"/>
      <c r="J77" s="82"/>
      <c r="K77" s="89"/>
      <c r="L77" s="87"/>
      <c r="M77" s="90" t="str">
        <f t="shared" si="1"/>
        <v/>
      </c>
      <c r="N77" s="87"/>
      <c r="O77" s="87"/>
      <c r="P77" s="122"/>
    </row>
    <row r="78" spans="1:16" s="7" customFormat="1" ht="24.75" customHeight="1" outlineLevel="1" x14ac:dyDescent="0.25">
      <c r="A78" s="60">
        <v>30</v>
      </c>
      <c r="B78" s="86"/>
      <c r="C78" s="87"/>
      <c r="D78" s="82"/>
      <c r="E78" s="82"/>
      <c r="F78" s="82"/>
      <c r="G78" s="117" t="str">
        <f t="shared" si="2"/>
        <v/>
      </c>
      <c r="H78" s="86"/>
      <c r="I78" s="82"/>
      <c r="J78" s="82"/>
      <c r="K78" s="89"/>
      <c r="L78" s="87"/>
      <c r="M78" s="90" t="str">
        <f t="shared" si="1"/>
        <v/>
      </c>
      <c r="N78" s="87"/>
      <c r="O78" s="87"/>
      <c r="P78" s="122"/>
    </row>
    <row r="79" spans="1:16" s="7" customFormat="1" ht="24.75" customHeight="1" outlineLevel="1" x14ac:dyDescent="0.25">
      <c r="A79" s="60">
        <v>31</v>
      </c>
      <c r="B79" s="86"/>
      <c r="C79" s="87"/>
      <c r="D79" s="82"/>
      <c r="E79" s="82"/>
      <c r="F79" s="82"/>
      <c r="G79" s="117" t="str">
        <f t="shared" si="2"/>
        <v/>
      </c>
      <c r="H79" s="86"/>
      <c r="I79" s="82"/>
      <c r="J79" s="82"/>
      <c r="K79" s="89"/>
      <c r="L79" s="87"/>
      <c r="M79" s="90" t="str">
        <f t="shared" si="1"/>
        <v/>
      </c>
      <c r="N79" s="87"/>
      <c r="O79" s="87"/>
      <c r="P79" s="122"/>
    </row>
    <row r="80" spans="1:16" s="7" customFormat="1" ht="24.75" customHeight="1" outlineLevel="1" x14ac:dyDescent="0.25">
      <c r="A80" s="60">
        <v>32</v>
      </c>
      <c r="B80" s="86"/>
      <c r="C80" s="87"/>
      <c r="D80" s="82"/>
      <c r="E80" s="82"/>
      <c r="F80" s="82"/>
      <c r="G80" s="117" t="str">
        <f t="shared" si="2"/>
        <v/>
      </c>
      <c r="H80" s="86"/>
      <c r="I80" s="82"/>
      <c r="J80" s="82"/>
      <c r="K80" s="89"/>
      <c r="L80" s="87"/>
      <c r="M80" s="90" t="str">
        <f t="shared" si="1"/>
        <v/>
      </c>
      <c r="N80" s="87"/>
      <c r="O80" s="87"/>
      <c r="P80" s="122"/>
    </row>
    <row r="81" spans="1:16" s="7" customFormat="1" ht="24.75" customHeight="1" outlineLevel="1" x14ac:dyDescent="0.25">
      <c r="A81" s="60">
        <v>33</v>
      </c>
      <c r="B81" s="86"/>
      <c r="C81" s="87"/>
      <c r="D81" s="82"/>
      <c r="E81" s="82"/>
      <c r="F81" s="82"/>
      <c r="G81" s="117" t="str">
        <f t="shared" si="2"/>
        <v/>
      </c>
      <c r="H81" s="86"/>
      <c r="I81" s="82"/>
      <c r="J81" s="82"/>
      <c r="K81" s="89"/>
      <c r="L81" s="87"/>
      <c r="M81" s="90" t="str">
        <f t="shared" si="1"/>
        <v/>
      </c>
      <c r="N81" s="87"/>
      <c r="O81" s="87"/>
      <c r="P81" s="122"/>
    </row>
    <row r="82" spans="1:16" s="7" customFormat="1" ht="24.75" customHeight="1" outlineLevel="1" x14ac:dyDescent="0.25">
      <c r="A82" s="60">
        <v>34</v>
      </c>
      <c r="B82" s="86"/>
      <c r="C82" s="87"/>
      <c r="D82" s="82"/>
      <c r="E82" s="82"/>
      <c r="F82" s="82"/>
      <c r="G82" s="117" t="str">
        <f t="shared" si="2"/>
        <v/>
      </c>
      <c r="H82" s="86"/>
      <c r="I82" s="82"/>
      <c r="J82" s="82"/>
      <c r="K82" s="89"/>
      <c r="L82" s="87"/>
      <c r="M82" s="90" t="str">
        <f t="shared" si="1"/>
        <v/>
      </c>
      <c r="N82" s="87"/>
      <c r="O82" s="87"/>
      <c r="P82" s="122"/>
    </row>
    <row r="83" spans="1:16" s="7" customFormat="1" ht="24.75" customHeight="1" outlineLevel="1" x14ac:dyDescent="0.25">
      <c r="A83" s="60">
        <v>35</v>
      </c>
      <c r="B83" s="86"/>
      <c r="C83" s="87"/>
      <c r="D83" s="82"/>
      <c r="E83" s="82"/>
      <c r="F83" s="82"/>
      <c r="G83" s="117" t="str">
        <f t="shared" si="2"/>
        <v/>
      </c>
      <c r="H83" s="86"/>
      <c r="I83" s="82"/>
      <c r="J83" s="82"/>
      <c r="K83" s="89"/>
      <c r="L83" s="87"/>
      <c r="M83" s="90" t="str">
        <f t="shared" si="1"/>
        <v/>
      </c>
      <c r="N83" s="87"/>
      <c r="O83" s="87"/>
      <c r="P83" s="122"/>
    </row>
    <row r="84" spans="1:16" s="7" customFormat="1" ht="24.75" customHeight="1" outlineLevel="1" x14ac:dyDescent="0.25">
      <c r="A84" s="60">
        <v>36</v>
      </c>
      <c r="B84" s="86"/>
      <c r="C84" s="87"/>
      <c r="D84" s="82"/>
      <c r="E84" s="82"/>
      <c r="F84" s="82"/>
      <c r="G84" s="117" t="str">
        <f t="shared" si="2"/>
        <v/>
      </c>
      <c r="H84" s="86"/>
      <c r="I84" s="82"/>
      <c r="J84" s="82"/>
      <c r="K84" s="89"/>
      <c r="L84" s="87"/>
      <c r="M84" s="90" t="str">
        <f t="shared" si="1"/>
        <v/>
      </c>
      <c r="N84" s="87"/>
      <c r="O84" s="87"/>
      <c r="P84" s="122"/>
    </row>
    <row r="85" spans="1:16" s="7" customFormat="1" ht="24.75" customHeight="1" outlineLevel="1" x14ac:dyDescent="0.25">
      <c r="A85" s="60">
        <v>37</v>
      </c>
      <c r="B85" s="86"/>
      <c r="C85" s="87"/>
      <c r="D85" s="82"/>
      <c r="E85" s="82"/>
      <c r="F85" s="82"/>
      <c r="G85" s="117" t="str">
        <f t="shared" si="2"/>
        <v/>
      </c>
      <c r="H85" s="86"/>
      <c r="I85" s="82"/>
      <c r="J85" s="82"/>
      <c r="K85" s="89"/>
      <c r="L85" s="87"/>
      <c r="M85" s="90" t="str">
        <f t="shared" si="1"/>
        <v/>
      </c>
      <c r="N85" s="87"/>
      <c r="O85" s="87"/>
      <c r="P85" s="122"/>
    </row>
    <row r="86" spans="1:16" s="7" customFormat="1" ht="24.75" customHeight="1" outlineLevel="1" x14ac:dyDescent="0.25">
      <c r="A86" s="60">
        <v>38</v>
      </c>
      <c r="B86" s="86"/>
      <c r="C86" s="87"/>
      <c r="D86" s="82"/>
      <c r="E86" s="82"/>
      <c r="F86" s="82"/>
      <c r="G86" s="117" t="str">
        <f t="shared" si="2"/>
        <v/>
      </c>
      <c r="H86" s="86"/>
      <c r="I86" s="82"/>
      <c r="J86" s="82"/>
      <c r="K86" s="89"/>
      <c r="L86" s="87"/>
      <c r="M86" s="90" t="str">
        <f t="shared" si="1"/>
        <v/>
      </c>
      <c r="N86" s="87"/>
      <c r="O86" s="87"/>
      <c r="P86" s="122"/>
    </row>
    <row r="87" spans="1:16" s="7" customFormat="1" ht="24.75" customHeight="1" outlineLevel="1" x14ac:dyDescent="0.25">
      <c r="A87" s="60">
        <v>39</v>
      </c>
      <c r="B87" s="86"/>
      <c r="C87" s="87"/>
      <c r="D87" s="82"/>
      <c r="E87" s="82"/>
      <c r="F87" s="82"/>
      <c r="G87" s="117" t="str">
        <f t="shared" si="2"/>
        <v/>
      </c>
      <c r="H87" s="86"/>
      <c r="I87" s="82"/>
      <c r="J87" s="82"/>
      <c r="K87" s="89"/>
      <c r="L87" s="87"/>
      <c r="M87" s="90" t="str">
        <f t="shared" si="1"/>
        <v/>
      </c>
      <c r="N87" s="87"/>
      <c r="O87" s="87"/>
      <c r="P87" s="122"/>
    </row>
    <row r="88" spans="1:16" s="7" customFormat="1" ht="24.75" customHeight="1" outlineLevel="1" x14ac:dyDescent="0.25">
      <c r="A88" s="60">
        <v>40</v>
      </c>
      <c r="B88" s="86"/>
      <c r="C88" s="87"/>
      <c r="D88" s="82"/>
      <c r="E88" s="82"/>
      <c r="F88" s="82"/>
      <c r="G88" s="117" t="str">
        <f t="shared" si="2"/>
        <v/>
      </c>
      <c r="H88" s="86"/>
      <c r="I88" s="82"/>
      <c r="J88" s="82"/>
      <c r="K88" s="89"/>
      <c r="L88" s="87"/>
      <c r="M88" s="90" t="str">
        <f t="shared" si="1"/>
        <v/>
      </c>
      <c r="N88" s="87"/>
      <c r="O88" s="87"/>
      <c r="P88" s="122"/>
    </row>
    <row r="89" spans="1:16" s="7" customFormat="1" ht="24.75" customHeight="1" outlineLevel="1" x14ac:dyDescent="0.25">
      <c r="A89" s="60">
        <v>41</v>
      </c>
      <c r="B89" s="86"/>
      <c r="C89" s="87"/>
      <c r="D89" s="82"/>
      <c r="E89" s="82"/>
      <c r="F89" s="82"/>
      <c r="G89" s="117" t="str">
        <f t="shared" si="2"/>
        <v/>
      </c>
      <c r="H89" s="86"/>
      <c r="I89" s="82"/>
      <c r="J89" s="82"/>
      <c r="K89" s="89"/>
      <c r="L89" s="87"/>
      <c r="M89" s="90" t="str">
        <f t="shared" si="1"/>
        <v/>
      </c>
      <c r="N89" s="87"/>
      <c r="O89" s="87"/>
      <c r="P89" s="122"/>
    </row>
    <row r="90" spans="1:16" s="7" customFormat="1" ht="24.75" customHeight="1" outlineLevel="1" x14ac:dyDescent="0.25">
      <c r="A90" s="60">
        <v>42</v>
      </c>
      <c r="B90" s="86"/>
      <c r="C90" s="87"/>
      <c r="D90" s="82"/>
      <c r="E90" s="82"/>
      <c r="F90" s="82"/>
      <c r="G90" s="117" t="str">
        <f t="shared" si="2"/>
        <v/>
      </c>
      <c r="H90" s="86"/>
      <c r="I90" s="82"/>
      <c r="J90" s="82"/>
      <c r="K90" s="89"/>
      <c r="L90" s="87"/>
      <c r="M90" s="90" t="str">
        <f t="shared" si="1"/>
        <v/>
      </c>
      <c r="N90" s="87"/>
      <c r="O90" s="87"/>
      <c r="P90" s="122"/>
    </row>
    <row r="91" spans="1:16" s="7" customFormat="1" ht="24.75" customHeight="1" outlineLevel="1" x14ac:dyDescent="0.25">
      <c r="A91" s="60">
        <v>43</v>
      </c>
      <c r="B91" s="86"/>
      <c r="C91" s="87"/>
      <c r="D91" s="82"/>
      <c r="E91" s="82"/>
      <c r="F91" s="82"/>
      <c r="G91" s="117" t="str">
        <f t="shared" si="2"/>
        <v/>
      </c>
      <c r="H91" s="86"/>
      <c r="I91" s="82"/>
      <c r="J91" s="82"/>
      <c r="K91" s="89"/>
      <c r="L91" s="87"/>
      <c r="M91" s="90" t="str">
        <f t="shared" si="1"/>
        <v/>
      </c>
      <c r="N91" s="87"/>
      <c r="O91" s="87"/>
      <c r="P91" s="122"/>
    </row>
    <row r="92" spans="1:16" s="7" customFormat="1" ht="24.75" customHeight="1" outlineLevel="1" x14ac:dyDescent="0.25">
      <c r="A92" s="60">
        <v>44</v>
      </c>
      <c r="B92" s="86"/>
      <c r="C92" s="87"/>
      <c r="D92" s="82"/>
      <c r="E92" s="82"/>
      <c r="F92" s="82"/>
      <c r="G92" s="117" t="str">
        <f t="shared" si="2"/>
        <v/>
      </c>
      <c r="H92" s="86"/>
      <c r="I92" s="82"/>
      <c r="J92" s="82"/>
      <c r="K92" s="89"/>
      <c r="L92" s="87"/>
      <c r="M92" s="90" t="str">
        <f t="shared" si="1"/>
        <v/>
      </c>
      <c r="N92" s="87"/>
      <c r="O92" s="87"/>
      <c r="P92" s="122"/>
    </row>
    <row r="93" spans="1:16" s="7" customFormat="1" ht="24.75" customHeight="1" outlineLevel="1" x14ac:dyDescent="0.25">
      <c r="A93" s="60">
        <v>45</v>
      </c>
      <c r="B93" s="86"/>
      <c r="C93" s="87"/>
      <c r="D93" s="82"/>
      <c r="E93" s="82"/>
      <c r="F93" s="82"/>
      <c r="G93" s="117" t="str">
        <f t="shared" si="2"/>
        <v/>
      </c>
      <c r="H93" s="86"/>
      <c r="I93" s="82"/>
      <c r="J93" s="82"/>
      <c r="K93" s="89"/>
      <c r="L93" s="87"/>
      <c r="M93" s="90" t="str">
        <f t="shared" si="1"/>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8" t="s">
        <v>2646</v>
      </c>
      <c r="B96" s="239"/>
      <c r="C96" s="239"/>
      <c r="D96" s="239"/>
      <c r="E96" s="239"/>
      <c r="F96" s="239"/>
      <c r="G96" s="239"/>
      <c r="H96" s="239"/>
      <c r="I96" s="239"/>
      <c r="J96" s="239"/>
      <c r="K96" s="239"/>
      <c r="L96" s="239"/>
      <c r="M96" s="239"/>
      <c r="N96" s="239"/>
      <c r="O96" s="240"/>
      <c r="P96" s="119"/>
    </row>
    <row r="97" spans="1:16" ht="15" customHeight="1" x14ac:dyDescent="0.25">
      <c r="A97" s="241" t="s">
        <v>2710</v>
      </c>
      <c r="B97" s="242"/>
      <c r="C97" s="242"/>
      <c r="D97" s="242"/>
      <c r="E97" s="242"/>
      <c r="F97" s="242"/>
      <c r="G97" s="242"/>
      <c r="H97" s="242"/>
      <c r="I97" s="242"/>
      <c r="J97" s="242"/>
      <c r="K97" s="242"/>
      <c r="L97" s="242"/>
      <c r="M97" s="242"/>
      <c r="N97" s="242"/>
      <c r="O97" s="243"/>
    </row>
    <row r="98" spans="1:16" x14ac:dyDescent="0.25">
      <c r="A98" s="244"/>
      <c r="B98" s="245"/>
      <c r="C98" s="245"/>
      <c r="D98" s="245"/>
      <c r="E98" s="245"/>
      <c r="F98" s="245"/>
      <c r="G98" s="245"/>
      <c r="H98" s="245"/>
      <c r="I98" s="245"/>
      <c r="J98" s="245"/>
      <c r="K98" s="245"/>
      <c r="L98" s="245"/>
      <c r="M98" s="245"/>
      <c r="N98" s="245"/>
      <c r="O98" s="246"/>
    </row>
    <row r="99" spans="1:16" s="1" customFormat="1" ht="26.25" customHeight="1" x14ac:dyDescent="0.25">
      <c r="I99" s="224" t="s">
        <v>11</v>
      </c>
      <c r="J99" s="225"/>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IF(AND(E102&lt;&gt;"",F102&lt;&gt;""),((F102-E102)/30),"")</f>
        <v/>
      </c>
      <c r="H102" s="86"/>
      <c r="I102" s="82"/>
      <c r="J102" s="82"/>
      <c r="K102" s="91"/>
      <c r="L102" s="192" t="str">
        <f>+IF(AND(K102&gt;0,O102="Ejecución"),(K102/877802)*Tabla28[[#This Row],[% participación]],IF(AND(K102&gt;0,O102&lt;&gt;"Ejecución"),"-",""))</f>
        <v/>
      </c>
      <c r="M102" s="87"/>
      <c r="N102" s="90" t="str">
        <f t="shared" ref="N102:N147" si="3">+IF(M102="No",1,IF(M102="Si","Ingrese %",""))</f>
        <v/>
      </c>
      <c r="O102" s="92"/>
      <c r="P102" s="121"/>
    </row>
    <row r="103" spans="1:16" s="6" customFormat="1" ht="24.75" customHeight="1" x14ac:dyDescent="0.25">
      <c r="A103" s="59">
        <v>3</v>
      </c>
      <c r="B103" s="86"/>
      <c r="C103" s="87"/>
      <c r="D103" s="82"/>
      <c r="E103" s="88"/>
      <c r="F103" s="88"/>
      <c r="G103" s="117" t="str">
        <f>IF(AND(E103&lt;&gt;"",F103&lt;&gt;""),((F103-E103)/30),"")</f>
        <v/>
      </c>
      <c r="H103" s="86"/>
      <c r="I103" s="82"/>
      <c r="J103" s="82"/>
      <c r="K103" s="91"/>
      <c r="L103" s="192" t="str">
        <f>+IF(AND(K103&gt;0,O103="Ejecución"),(K103/877802)*Tabla28[[#This Row],[% participación]],IF(AND(K103&gt;0,O103&lt;&gt;"Ejecución"),"-",""))</f>
        <v/>
      </c>
      <c r="M103" s="87"/>
      <c r="N103" s="90" t="str">
        <f t="shared" si="3"/>
        <v/>
      </c>
      <c r="O103" s="92"/>
      <c r="P103" s="121"/>
    </row>
    <row r="104" spans="1:16" s="6" customFormat="1" ht="24.75" customHeight="1" outlineLevel="1" x14ac:dyDescent="0.25">
      <c r="A104" s="59">
        <v>4</v>
      </c>
      <c r="B104" s="86"/>
      <c r="C104" s="87"/>
      <c r="D104" s="82"/>
      <c r="E104" s="88"/>
      <c r="F104" s="88"/>
      <c r="G104" s="117" t="str">
        <f t="shared" ref="G104:G146" si="4">IF(AND(E104&lt;&gt;"",F104&lt;&gt;""),((F104-E104)/30),"")</f>
        <v/>
      </c>
      <c r="H104" s="86"/>
      <c r="I104" s="82"/>
      <c r="J104" s="82"/>
      <c r="K104" s="91"/>
      <c r="L104" s="192" t="str">
        <f>+IF(AND(K104&gt;0,O104="Ejecución"),(K104/877802)*Tabla28[[#This Row],[% participación]],IF(AND(K104&gt;0,O104&lt;&gt;"Ejecución"),"-",""))</f>
        <v/>
      </c>
      <c r="M104" s="87"/>
      <c r="N104" s="90" t="str">
        <f t="shared" si="3"/>
        <v/>
      </c>
      <c r="O104" s="92"/>
      <c r="P104" s="121"/>
    </row>
    <row r="105" spans="1:16" s="7" customFormat="1" ht="24.75" customHeight="1" outlineLevel="1" x14ac:dyDescent="0.25">
      <c r="A105" s="60">
        <v>5</v>
      </c>
      <c r="B105" s="86"/>
      <c r="C105" s="87"/>
      <c r="D105" s="82"/>
      <c r="E105" s="82"/>
      <c r="F105" s="82"/>
      <c r="G105" s="117" t="str">
        <f t="shared" si="4"/>
        <v/>
      </c>
      <c r="H105" s="86"/>
      <c r="I105" s="82"/>
      <c r="J105" s="82"/>
      <c r="K105" s="91"/>
      <c r="L105" s="192" t="str">
        <f>+IF(AND(K105&gt;0,O105="Ejecución"),(K105/877802)*Tabla28[[#This Row],[% participación]],IF(AND(K105&gt;0,O105&lt;&gt;"Ejecución"),"-",""))</f>
        <v/>
      </c>
      <c r="M105" s="87"/>
      <c r="N105" s="90" t="str">
        <f t="shared" si="3"/>
        <v/>
      </c>
      <c r="O105" s="92"/>
      <c r="P105" s="122"/>
    </row>
    <row r="106" spans="1:16" s="7" customFormat="1" ht="24.75" customHeight="1" outlineLevel="1" x14ac:dyDescent="0.25">
      <c r="A106" s="60">
        <v>6</v>
      </c>
      <c r="B106" s="86"/>
      <c r="C106" s="87"/>
      <c r="D106" s="82"/>
      <c r="E106" s="82"/>
      <c r="F106" s="82"/>
      <c r="G106" s="117" t="str">
        <f t="shared" si="4"/>
        <v/>
      </c>
      <c r="H106" s="86"/>
      <c r="I106" s="82"/>
      <c r="J106" s="82"/>
      <c r="K106" s="91"/>
      <c r="L106" s="192" t="str">
        <f>+IF(AND(K106&gt;0,O106="Ejecución"),(K106/877802)*Tabla28[[#This Row],[% participación]],IF(AND(K106&gt;0,O106&lt;&gt;"Ejecución"),"-",""))</f>
        <v/>
      </c>
      <c r="M106" s="87"/>
      <c r="N106" s="90" t="str">
        <f t="shared" si="3"/>
        <v/>
      </c>
      <c r="O106" s="92"/>
      <c r="P106" s="122"/>
    </row>
    <row r="107" spans="1:16" s="7" customFormat="1" ht="24.75" customHeight="1" outlineLevel="1" x14ac:dyDescent="0.25">
      <c r="A107" s="60">
        <v>7</v>
      </c>
      <c r="B107" s="86"/>
      <c r="C107" s="87"/>
      <c r="D107" s="82"/>
      <c r="E107" s="82"/>
      <c r="F107" s="82"/>
      <c r="G107" s="117" t="str">
        <f t="shared" si="4"/>
        <v/>
      </c>
      <c r="H107" s="86"/>
      <c r="I107" s="82"/>
      <c r="J107" s="82"/>
      <c r="K107" s="91"/>
      <c r="L107" s="192" t="str">
        <f>+IF(AND(K107&gt;0,O107="Ejecución"),(K107/877802)*Tabla28[[#This Row],[% participación]],IF(AND(K107&gt;0,O107&lt;&gt;"Ejecución"),"-",""))</f>
        <v/>
      </c>
      <c r="M107" s="87"/>
      <c r="N107" s="90" t="str">
        <f t="shared" si="3"/>
        <v/>
      </c>
      <c r="O107" s="92"/>
      <c r="P107" s="122"/>
    </row>
    <row r="108" spans="1:16" s="7" customFormat="1" ht="24.75" customHeight="1" outlineLevel="1" x14ac:dyDescent="0.25">
      <c r="A108" s="60">
        <v>8</v>
      </c>
      <c r="B108" s="86"/>
      <c r="C108" s="87"/>
      <c r="D108" s="82"/>
      <c r="E108" s="82"/>
      <c r="F108" s="82"/>
      <c r="G108" s="117" t="str">
        <f t="shared" si="4"/>
        <v/>
      </c>
      <c r="H108" s="86"/>
      <c r="I108" s="82"/>
      <c r="J108" s="82"/>
      <c r="K108" s="91"/>
      <c r="L108" s="192" t="str">
        <f>+IF(AND(K108&gt;0,O108="Ejecución"),(K108/877802)*Tabla28[[#This Row],[% participación]],IF(AND(K108&gt;0,O108&lt;&gt;"Ejecución"),"-",""))</f>
        <v/>
      </c>
      <c r="M108" s="87"/>
      <c r="N108" s="90" t="str">
        <f t="shared" si="3"/>
        <v/>
      </c>
      <c r="O108" s="92"/>
      <c r="P108" s="122"/>
    </row>
    <row r="109" spans="1:16" s="7" customFormat="1" ht="24.75" customHeight="1" outlineLevel="1" x14ac:dyDescent="0.25">
      <c r="A109" s="60">
        <v>9</v>
      </c>
      <c r="B109" s="86"/>
      <c r="C109" s="87"/>
      <c r="D109" s="82"/>
      <c r="E109" s="82"/>
      <c r="F109" s="82"/>
      <c r="G109" s="117" t="str">
        <f t="shared" si="4"/>
        <v/>
      </c>
      <c r="H109" s="86"/>
      <c r="I109" s="82"/>
      <c r="J109" s="82"/>
      <c r="K109" s="91"/>
      <c r="L109" s="192" t="str">
        <f>+IF(AND(K109&gt;0,O109="Ejecución"),(K109/877802)*Tabla28[[#This Row],[% participación]],IF(AND(K109&gt;0,O109&lt;&gt;"Ejecución"),"-",""))</f>
        <v/>
      </c>
      <c r="M109" s="87"/>
      <c r="N109" s="90" t="str">
        <f t="shared" si="3"/>
        <v/>
      </c>
      <c r="O109" s="92"/>
      <c r="P109" s="122"/>
    </row>
    <row r="110" spans="1:16" s="7" customFormat="1" ht="24.75" customHeight="1" outlineLevel="1" x14ac:dyDescent="0.25">
      <c r="A110" s="60">
        <v>10</v>
      </c>
      <c r="B110" s="86"/>
      <c r="C110" s="87"/>
      <c r="D110" s="82"/>
      <c r="E110" s="82"/>
      <c r="F110" s="82"/>
      <c r="G110" s="117" t="str">
        <f t="shared" si="4"/>
        <v/>
      </c>
      <c r="H110" s="86"/>
      <c r="I110" s="82"/>
      <c r="J110" s="82"/>
      <c r="K110" s="91"/>
      <c r="L110" s="192" t="str">
        <f>+IF(AND(K110&gt;0,O110="Ejecución"),(K110/877802)*Tabla28[[#This Row],[% participación]],IF(AND(K110&gt;0,O110&lt;&gt;"Ejecución"),"-",""))</f>
        <v/>
      </c>
      <c r="M110" s="87"/>
      <c r="N110" s="90" t="str">
        <f t="shared" si="3"/>
        <v/>
      </c>
      <c r="O110" s="92"/>
      <c r="P110" s="122"/>
    </row>
    <row r="111" spans="1:16" s="7" customFormat="1" ht="24.75" customHeight="1" outlineLevel="1" x14ac:dyDescent="0.25">
      <c r="A111" s="60">
        <v>11</v>
      </c>
      <c r="B111" s="86"/>
      <c r="C111" s="87"/>
      <c r="D111" s="82"/>
      <c r="E111" s="82"/>
      <c r="F111" s="82"/>
      <c r="G111" s="117" t="str">
        <f t="shared" si="4"/>
        <v/>
      </c>
      <c r="H111" s="86"/>
      <c r="I111" s="82"/>
      <c r="J111" s="82"/>
      <c r="K111" s="91"/>
      <c r="L111" s="192" t="str">
        <f>+IF(AND(K111&gt;0,O111="Ejecución"),(K111/877802)*Tabla28[[#This Row],[% participación]],IF(AND(K111&gt;0,O111&lt;&gt;"Ejecución"),"-",""))</f>
        <v/>
      </c>
      <c r="M111" s="87"/>
      <c r="N111" s="90" t="str">
        <f t="shared" si="3"/>
        <v/>
      </c>
      <c r="O111" s="92"/>
      <c r="P111" s="122"/>
    </row>
    <row r="112" spans="1:16" s="7" customFormat="1" ht="24.75" customHeight="1" outlineLevel="1" x14ac:dyDescent="0.25">
      <c r="A112" s="60">
        <v>12</v>
      </c>
      <c r="B112" s="86"/>
      <c r="C112" s="87"/>
      <c r="D112" s="82"/>
      <c r="E112" s="82"/>
      <c r="F112" s="82"/>
      <c r="G112" s="117" t="str">
        <f t="shared" si="4"/>
        <v/>
      </c>
      <c r="H112" s="86"/>
      <c r="I112" s="82"/>
      <c r="J112" s="82"/>
      <c r="K112" s="91"/>
      <c r="L112" s="192" t="str">
        <f>+IF(AND(K112&gt;0,O112="Ejecución"),(K112/877802)*Tabla28[[#This Row],[% participación]],IF(AND(K112&gt;0,O112&lt;&gt;"Ejecución"),"-",""))</f>
        <v/>
      </c>
      <c r="M112" s="87"/>
      <c r="N112" s="90" t="str">
        <f t="shared" si="3"/>
        <v/>
      </c>
      <c r="O112" s="92"/>
      <c r="P112" s="122"/>
    </row>
    <row r="113" spans="1:16" s="7" customFormat="1" ht="24.75" customHeight="1" outlineLevel="1" x14ac:dyDescent="0.25">
      <c r="A113" s="60">
        <v>13</v>
      </c>
      <c r="B113" s="86"/>
      <c r="C113" s="87"/>
      <c r="D113" s="82"/>
      <c r="E113" s="82"/>
      <c r="F113" s="82"/>
      <c r="G113" s="117" t="str">
        <f t="shared" si="4"/>
        <v/>
      </c>
      <c r="H113" s="86"/>
      <c r="I113" s="82"/>
      <c r="J113" s="82"/>
      <c r="K113" s="91"/>
      <c r="L113" s="192" t="str">
        <f>+IF(AND(K113&gt;0,O113="Ejecución"),(K113/877802)*Tabla28[[#This Row],[% participación]],IF(AND(K113&gt;0,O113&lt;&gt;"Ejecución"),"-",""))</f>
        <v/>
      </c>
      <c r="M113" s="87"/>
      <c r="N113" s="90" t="str">
        <f t="shared" si="3"/>
        <v/>
      </c>
      <c r="O113" s="92"/>
      <c r="P113" s="122"/>
    </row>
    <row r="114" spans="1:16" s="7" customFormat="1" ht="24.75" customHeight="1" outlineLevel="1" x14ac:dyDescent="0.25">
      <c r="A114" s="60">
        <v>14</v>
      </c>
      <c r="B114" s="86"/>
      <c r="C114" s="87"/>
      <c r="D114" s="82"/>
      <c r="E114" s="82"/>
      <c r="F114" s="82"/>
      <c r="G114" s="117" t="str">
        <f t="shared" si="4"/>
        <v/>
      </c>
      <c r="H114" s="86"/>
      <c r="I114" s="82"/>
      <c r="J114" s="82"/>
      <c r="K114" s="91"/>
      <c r="L114" s="192" t="str">
        <f>+IF(AND(K114&gt;0,O114="Ejecución"),(K114/877802)*Tabla28[[#This Row],[% participación]],IF(AND(K114&gt;0,O114&lt;&gt;"Ejecución"),"-",""))</f>
        <v/>
      </c>
      <c r="M114" s="87"/>
      <c r="N114" s="90" t="str">
        <f t="shared" si="3"/>
        <v/>
      </c>
      <c r="O114" s="92"/>
      <c r="P114" s="122"/>
    </row>
    <row r="115" spans="1:16" s="7" customFormat="1" ht="24.75" customHeight="1" outlineLevel="1" x14ac:dyDescent="0.25">
      <c r="A115" s="60">
        <v>15</v>
      </c>
      <c r="B115" s="86"/>
      <c r="C115" s="87"/>
      <c r="D115" s="82"/>
      <c r="E115" s="82"/>
      <c r="F115" s="82"/>
      <c r="G115" s="117" t="str">
        <f t="shared" si="4"/>
        <v/>
      </c>
      <c r="H115" s="86"/>
      <c r="I115" s="82"/>
      <c r="J115" s="82"/>
      <c r="K115" s="91"/>
      <c r="L115" s="192" t="str">
        <f>+IF(AND(K115&gt;0,O115="Ejecución"),(K115/877802)*Tabla28[[#This Row],[% participación]],IF(AND(K115&gt;0,O115&lt;&gt;"Ejecución"),"-",""))</f>
        <v/>
      </c>
      <c r="M115" s="87"/>
      <c r="N115" s="90" t="str">
        <f t="shared" si="3"/>
        <v/>
      </c>
      <c r="O115" s="92"/>
      <c r="P115" s="122"/>
    </row>
    <row r="116" spans="1:16" s="7" customFormat="1" ht="24.75" customHeight="1" outlineLevel="1" x14ac:dyDescent="0.25">
      <c r="A116" s="60">
        <v>16</v>
      </c>
      <c r="B116" s="86"/>
      <c r="C116" s="87"/>
      <c r="D116" s="82"/>
      <c r="E116" s="82"/>
      <c r="F116" s="82"/>
      <c r="G116" s="117" t="str">
        <f t="shared" si="4"/>
        <v/>
      </c>
      <c r="H116" s="86"/>
      <c r="I116" s="82"/>
      <c r="J116" s="82"/>
      <c r="K116" s="91"/>
      <c r="L116" s="192" t="str">
        <f>+IF(AND(K116&gt;0,O116="Ejecución"),(K116/877802)*Tabla28[[#This Row],[% participación]],IF(AND(K116&gt;0,O116&lt;&gt;"Ejecución"),"-",""))</f>
        <v/>
      </c>
      <c r="M116" s="87"/>
      <c r="N116" s="90" t="str">
        <f t="shared" si="3"/>
        <v/>
      </c>
      <c r="O116" s="92"/>
      <c r="P116" s="122"/>
    </row>
    <row r="117" spans="1:16" s="7" customFormat="1" ht="24.75" customHeight="1" outlineLevel="1" x14ac:dyDescent="0.25">
      <c r="A117" s="60">
        <v>17</v>
      </c>
      <c r="B117" s="86"/>
      <c r="C117" s="87"/>
      <c r="D117" s="82"/>
      <c r="E117" s="82"/>
      <c r="F117" s="82"/>
      <c r="G117" s="117" t="str">
        <f t="shared" si="4"/>
        <v/>
      </c>
      <c r="H117" s="86"/>
      <c r="I117" s="82"/>
      <c r="J117" s="82"/>
      <c r="K117" s="91"/>
      <c r="L117" s="192" t="str">
        <f>+IF(AND(K117&gt;0,O117="Ejecución"),(K117/877802)*Tabla28[[#This Row],[% participación]],IF(AND(K117&gt;0,O117&lt;&gt;"Ejecución"),"-",""))</f>
        <v/>
      </c>
      <c r="M117" s="87"/>
      <c r="N117" s="90" t="str">
        <f t="shared" si="3"/>
        <v/>
      </c>
      <c r="O117" s="92"/>
      <c r="P117" s="122"/>
    </row>
    <row r="118" spans="1:16" s="7" customFormat="1" ht="24.75" customHeight="1" outlineLevel="1" x14ac:dyDescent="0.25">
      <c r="A118" s="60">
        <v>18</v>
      </c>
      <c r="B118" s="86"/>
      <c r="C118" s="87"/>
      <c r="D118" s="82"/>
      <c r="E118" s="82"/>
      <c r="F118" s="82"/>
      <c r="G118" s="117" t="str">
        <f t="shared" si="4"/>
        <v/>
      </c>
      <c r="H118" s="86"/>
      <c r="I118" s="82"/>
      <c r="J118" s="82"/>
      <c r="K118" s="91"/>
      <c r="L118" s="192" t="str">
        <f>+IF(AND(K118&gt;0,O118="Ejecución"),(K118/877802)*Tabla28[[#This Row],[% participación]],IF(AND(K118&gt;0,O118&lt;&gt;"Ejecución"),"-",""))</f>
        <v/>
      </c>
      <c r="M118" s="87"/>
      <c r="N118" s="90" t="str">
        <f t="shared" si="3"/>
        <v/>
      </c>
      <c r="O118" s="92"/>
      <c r="P118" s="122"/>
    </row>
    <row r="119" spans="1:16" s="7" customFormat="1" ht="24.75" customHeight="1" outlineLevel="1" x14ac:dyDescent="0.25">
      <c r="A119" s="60">
        <v>19</v>
      </c>
      <c r="B119" s="86"/>
      <c r="C119" s="87"/>
      <c r="D119" s="82"/>
      <c r="E119" s="82"/>
      <c r="F119" s="82"/>
      <c r="G119" s="117" t="str">
        <f t="shared" si="4"/>
        <v/>
      </c>
      <c r="H119" s="86"/>
      <c r="I119" s="82"/>
      <c r="J119" s="82"/>
      <c r="K119" s="91"/>
      <c r="L119" s="192" t="str">
        <f>+IF(AND(K119&gt;0,O119="Ejecución"),(K119/877802)*Tabla28[[#This Row],[% participación]],IF(AND(K119&gt;0,O119&lt;&gt;"Ejecución"),"-",""))</f>
        <v/>
      </c>
      <c r="M119" s="87"/>
      <c r="N119" s="90" t="str">
        <f t="shared" si="3"/>
        <v/>
      </c>
      <c r="O119" s="92"/>
      <c r="P119" s="122"/>
    </row>
    <row r="120" spans="1:16" s="7" customFormat="1" ht="24.75" customHeight="1" outlineLevel="1" x14ac:dyDescent="0.25">
      <c r="A120" s="60">
        <v>20</v>
      </c>
      <c r="B120" s="86"/>
      <c r="C120" s="87"/>
      <c r="D120" s="82"/>
      <c r="E120" s="82"/>
      <c r="F120" s="82"/>
      <c r="G120" s="117" t="str">
        <f t="shared" si="4"/>
        <v/>
      </c>
      <c r="H120" s="86"/>
      <c r="I120" s="82"/>
      <c r="J120" s="82"/>
      <c r="K120" s="91"/>
      <c r="L120" s="192" t="str">
        <f>+IF(AND(K120&gt;0,O120="Ejecución"),(K120/877802)*Tabla28[[#This Row],[% participación]],IF(AND(K120&gt;0,O120&lt;&gt;"Ejecución"),"-",""))</f>
        <v/>
      </c>
      <c r="M120" s="87"/>
      <c r="N120" s="90" t="str">
        <f t="shared" si="3"/>
        <v/>
      </c>
      <c r="O120" s="92"/>
      <c r="P120" s="122"/>
    </row>
    <row r="121" spans="1:16" s="7" customFormat="1" ht="24.75" customHeight="1" outlineLevel="1" x14ac:dyDescent="0.25">
      <c r="A121" s="60">
        <v>21</v>
      </c>
      <c r="B121" s="86"/>
      <c r="C121" s="87"/>
      <c r="D121" s="82"/>
      <c r="E121" s="82"/>
      <c r="F121" s="82"/>
      <c r="G121" s="117" t="str">
        <f t="shared" si="4"/>
        <v/>
      </c>
      <c r="H121" s="86"/>
      <c r="I121" s="82"/>
      <c r="J121" s="82"/>
      <c r="K121" s="91"/>
      <c r="L121" s="192" t="str">
        <f>+IF(AND(K121&gt;0,O121="Ejecución"),(K121/877802)*Tabla28[[#This Row],[% participación]],IF(AND(K121&gt;0,O121&lt;&gt;"Ejecución"),"-",""))</f>
        <v/>
      </c>
      <c r="M121" s="87"/>
      <c r="N121" s="90" t="str">
        <f t="shared" si="3"/>
        <v/>
      </c>
      <c r="O121" s="92"/>
      <c r="P121" s="122"/>
    </row>
    <row r="122" spans="1:16" s="7" customFormat="1" ht="24.75" customHeight="1" outlineLevel="1" x14ac:dyDescent="0.25">
      <c r="A122" s="60">
        <v>22</v>
      </c>
      <c r="B122" s="86"/>
      <c r="C122" s="87"/>
      <c r="D122" s="82"/>
      <c r="E122" s="82"/>
      <c r="F122" s="82"/>
      <c r="G122" s="117" t="str">
        <f t="shared" si="4"/>
        <v/>
      </c>
      <c r="H122" s="86"/>
      <c r="I122" s="82"/>
      <c r="J122" s="82"/>
      <c r="K122" s="91"/>
      <c r="L122" s="192" t="str">
        <f>+IF(AND(K122&gt;0,O122="Ejecución"),(K122/877802)*Tabla28[[#This Row],[% participación]],IF(AND(K122&gt;0,O122&lt;&gt;"Ejecución"),"-",""))</f>
        <v/>
      </c>
      <c r="M122" s="87"/>
      <c r="N122" s="90" t="str">
        <f t="shared" si="3"/>
        <v/>
      </c>
      <c r="O122" s="92"/>
      <c r="P122" s="122"/>
    </row>
    <row r="123" spans="1:16" s="7" customFormat="1" ht="24.75" customHeight="1" outlineLevel="1" x14ac:dyDescent="0.25">
      <c r="A123" s="60">
        <v>23</v>
      </c>
      <c r="B123" s="86"/>
      <c r="C123" s="87"/>
      <c r="D123" s="82"/>
      <c r="E123" s="82"/>
      <c r="F123" s="82"/>
      <c r="G123" s="117" t="str">
        <f t="shared" si="4"/>
        <v/>
      </c>
      <c r="H123" s="86"/>
      <c r="I123" s="82"/>
      <c r="J123" s="82"/>
      <c r="K123" s="91"/>
      <c r="L123" s="192" t="str">
        <f>+IF(AND(K123&gt;0,O123="Ejecución"),(K123/877802)*Tabla28[[#This Row],[% participación]],IF(AND(K123&gt;0,O123&lt;&gt;"Ejecución"),"-",""))</f>
        <v/>
      </c>
      <c r="M123" s="87"/>
      <c r="N123" s="90" t="str">
        <f t="shared" si="3"/>
        <v/>
      </c>
      <c r="O123" s="92"/>
      <c r="P123" s="122"/>
    </row>
    <row r="124" spans="1:16" s="7" customFormat="1" ht="24.75" customHeight="1" outlineLevel="1" x14ac:dyDescent="0.25">
      <c r="A124" s="60">
        <v>24</v>
      </c>
      <c r="B124" s="86"/>
      <c r="C124" s="87"/>
      <c r="D124" s="82"/>
      <c r="E124" s="82"/>
      <c r="F124" s="82"/>
      <c r="G124" s="117" t="str">
        <f t="shared" si="4"/>
        <v/>
      </c>
      <c r="H124" s="86"/>
      <c r="I124" s="82"/>
      <c r="J124" s="82"/>
      <c r="K124" s="91"/>
      <c r="L124" s="192" t="str">
        <f>+IF(AND(K124&gt;0,O124="Ejecución"),(K124/877802)*Tabla28[[#This Row],[% participación]],IF(AND(K124&gt;0,O124&lt;&gt;"Ejecución"),"-",""))</f>
        <v/>
      </c>
      <c r="M124" s="87"/>
      <c r="N124" s="90" t="str">
        <f t="shared" si="3"/>
        <v/>
      </c>
      <c r="O124" s="92"/>
      <c r="P124" s="122"/>
    </row>
    <row r="125" spans="1:16" s="7" customFormat="1" ht="24.75" customHeight="1" outlineLevel="1" x14ac:dyDescent="0.25">
      <c r="A125" s="60">
        <v>25</v>
      </c>
      <c r="B125" s="86"/>
      <c r="C125" s="87"/>
      <c r="D125" s="82"/>
      <c r="E125" s="82"/>
      <c r="F125" s="82"/>
      <c r="G125" s="117" t="str">
        <f t="shared" si="4"/>
        <v/>
      </c>
      <c r="H125" s="86"/>
      <c r="I125" s="82"/>
      <c r="J125" s="82"/>
      <c r="K125" s="91"/>
      <c r="L125" s="192" t="str">
        <f>+IF(AND(K125&gt;0,O125="Ejecución"),(K125/877802)*Tabla28[[#This Row],[% participación]],IF(AND(K125&gt;0,O125&lt;&gt;"Ejecución"),"-",""))</f>
        <v/>
      </c>
      <c r="M125" s="87"/>
      <c r="N125" s="90" t="str">
        <f t="shared" si="3"/>
        <v/>
      </c>
      <c r="O125" s="92"/>
      <c r="P125" s="122"/>
    </row>
    <row r="126" spans="1:16" s="7" customFormat="1" ht="24.75" customHeight="1" outlineLevel="1" x14ac:dyDescent="0.25">
      <c r="A126" s="60">
        <v>26</v>
      </c>
      <c r="B126" s="86"/>
      <c r="C126" s="87"/>
      <c r="D126" s="82"/>
      <c r="E126" s="82"/>
      <c r="F126" s="82"/>
      <c r="G126" s="117" t="str">
        <f t="shared" si="4"/>
        <v/>
      </c>
      <c r="H126" s="86"/>
      <c r="I126" s="82"/>
      <c r="J126" s="82"/>
      <c r="K126" s="91"/>
      <c r="L126" s="192" t="str">
        <f>+IF(AND(K126&gt;0,O126="Ejecución"),(K126/877802)*Tabla28[[#This Row],[% participación]],IF(AND(K126&gt;0,O126&lt;&gt;"Ejecución"),"-",""))</f>
        <v/>
      </c>
      <c r="M126" s="87"/>
      <c r="N126" s="90" t="str">
        <f t="shared" si="3"/>
        <v/>
      </c>
      <c r="O126" s="92"/>
      <c r="P126" s="122"/>
    </row>
    <row r="127" spans="1:16" s="7" customFormat="1" ht="24.75" customHeight="1" outlineLevel="1" x14ac:dyDescent="0.25">
      <c r="A127" s="60">
        <v>27</v>
      </c>
      <c r="B127" s="86"/>
      <c r="C127" s="87"/>
      <c r="D127" s="82"/>
      <c r="E127" s="82"/>
      <c r="F127" s="82"/>
      <c r="G127" s="117" t="str">
        <f t="shared" si="4"/>
        <v/>
      </c>
      <c r="H127" s="86"/>
      <c r="I127" s="82"/>
      <c r="J127" s="82"/>
      <c r="K127" s="91"/>
      <c r="L127" s="192" t="str">
        <f>+IF(AND(K127&gt;0,O127="Ejecución"),(K127/877802)*Tabla28[[#This Row],[% participación]],IF(AND(K127&gt;0,O127&lt;&gt;"Ejecución"),"-",""))</f>
        <v/>
      </c>
      <c r="M127" s="87"/>
      <c r="N127" s="90" t="str">
        <f t="shared" si="3"/>
        <v/>
      </c>
      <c r="O127" s="92"/>
      <c r="P127" s="122"/>
    </row>
    <row r="128" spans="1:16" s="7" customFormat="1" ht="24.75" customHeight="1" outlineLevel="1" x14ac:dyDescent="0.25">
      <c r="A128" s="60">
        <v>28</v>
      </c>
      <c r="B128" s="86"/>
      <c r="C128" s="87"/>
      <c r="D128" s="82"/>
      <c r="E128" s="82"/>
      <c r="F128" s="82"/>
      <c r="G128" s="117" t="str">
        <f t="shared" si="4"/>
        <v/>
      </c>
      <c r="H128" s="86"/>
      <c r="I128" s="82"/>
      <c r="J128" s="82"/>
      <c r="K128" s="91"/>
      <c r="L128" s="192" t="str">
        <f>+IF(AND(K128&gt;0,O128="Ejecución"),(K128/877802)*Tabla28[[#This Row],[% participación]],IF(AND(K128&gt;0,O128&lt;&gt;"Ejecución"),"-",""))</f>
        <v/>
      </c>
      <c r="M128" s="87"/>
      <c r="N128" s="90" t="str">
        <f t="shared" si="3"/>
        <v/>
      </c>
      <c r="O128" s="92"/>
      <c r="P128" s="122"/>
    </row>
    <row r="129" spans="1:16" s="7" customFormat="1" ht="24.75" customHeight="1" outlineLevel="1" x14ac:dyDescent="0.25">
      <c r="A129" s="60">
        <v>29</v>
      </c>
      <c r="B129" s="86"/>
      <c r="C129" s="87"/>
      <c r="D129" s="82"/>
      <c r="E129" s="82"/>
      <c r="F129" s="82"/>
      <c r="G129" s="117" t="str">
        <f t="shared" si="4"/>
        <v/>
      </c>
      <c r="H129" s="86"/>
      <c r="I129" s="82"/>
      <c r="J129" s="82"/>
      <c r="K129" s="91"/>
      <c r="L129" s="192" t="str">
        <f>+IF(AND(K129&gt;0,O129="Ejecución"),(K129/877802)*Tabla28[[#This Row],[% participación]],IF(AND(K129&gt;0,O129&lt;&gt;"Ejecución"),"-",""))</f>
        <v/>
      </c>
      <c r="M129" s="87"/>
      <c r="N129" s="90" t="str">
        <f t="shared" si="3"/>
        <v/>
      </c>
      <c r="O129" s="92"/>
      <c r="P129" s="122"/>
    </row>
    <row r="130" spans="1:16" s="7" customFormat="1" ht="24.75" customHeight="1" outlineLevel="1" x14ac:dyDescent="0.25">
      <c r="A130" s="60">
        <v>30</v>
      </c>
      <c r="B130" s="86"/>
      <c r="C130" s="87"/>
      <c r="D130" s="82"/>
      <c r="E130" s="82"/>
      <c r="F130" s="82"/>
      <c r="G130" s="117" t="str">
        <f t="shared" si="4"/>
        <v/>
      </c>
      <c r="H130" s="86"/>
      <c r="I130" s="82"/>
      <c r="J130" s="82"/>
      <c r="K130" s="91"/>
      <c r="L130" s="192" t="str">
        <f>+IF(AND(K130&gt;0,O130="Ejecución"),(K130/877802)*Tabla28[[#This Row],[% participación]],IF(AND(K130&gt;0,O130&lt;&gt;"Ejecución"),"-",""))</f>
        <v/>
      </c>
      <c r="M130" s="87"/>
      <c r="N130" s="90" t="str">
        <f t="shared" si="3"/>
        <v/>
      </c>
      <c r="O130" s="92"/>
      <c r="P130" s="122"/>
    </row>
    <row r="131" spans="1:16" s="7" customFormat="1" ht="24.75" customHeight="1" outlineLevel="1" x14ac:dyDescent="0.25">
      <c r="A131" s="60">
        <v>31</v>
      </c>
      <c r="B131" s="86"/>
      <c r="C131" s="87"/>
      <c r="D131" s="82"/>
      <c r="E131" s="82"/>
      <c r="F131" s="82"/>
      <c r="G131" s="117" t="str">
        <f t="shared" si="4"/>
        <v/>
      </c>
      <c r="H131" s="86"/>
      <c r="I131" s="82"/>
      <c r="J131" s="82"/>
      <c r="K131" s="91"/>
      <c r="L131" s="192" t="str">
        <f>+IF(AND(K131&gt;0,O131="Ejecución"),(K131/877802)*Tabla28[[#This Row],[% participación]],IF(AND(K131&gt;0,O131&lt;&gt;"Ejecución"),"-",""))</f>
        <v/>
      </c>
      <c r="M131" s="87"/>
      <c r="N131" s="90" t="str">
        <f t="shared" si="3"/>
        <v/>
      </c>
      <c r="O131" s="92"/>
      <c r="P131" s="122"/>
    </row>
    <row r="132" spans="1:16" s="7" customFormat="1" ht="24.75" customHeight="1" outlineLevel="1" x14ac:dyDescent="0.25">
      <c r="A132" s="60">
        <v>32</v>
      </c>
      <c r="B132" s="86"/>
      <c r="C132" s="87"/>
      <c r="D132" s="82"/>
      <c r="E132" s="82"/>
      <c r="F132" s="82"/>
      <c r="G132" s="117" t="str">
        <f t="shared" si="4"/>
        <v/>
      </c>
      <c r="H132" s="86"/>
      <c r="I132" s="82"/>
      <c r="J132" s="82"/>
      <c r="K132" s="91"/>
      <c r="L132" s="192" t="str">
        <f>+IF(AND(K132&gt;0,O132="Ejecución"),(K132/877802)*Tabla28[[#This Row],[% participación]],IF(AND(K132&gt;0,O132&lt;&gt;"Ejecución"),"-",""))</f>
        <v/>
      </c>
      <c r="M132" s="87"/>
      <c r="N132" s="90" t="str">
        <f t="shared" si="3"/>
        <v/>
      </c>
      <c r="O132" s="92"/>
      <c r="P132" s="122"/>
    </row>
    <row r="133" spans="1:16" s="7" customFormat="1" ht="24.75" customHeight="1" outlineLevel="1" x14ac:dyDescent="0.25">
      <c r="A133" s="60">
        <v>33</v>
      </c>
      <c r="B133" s="86"/>
      <c r="C133" s="87"/>
      <c r="D133" s="82"/>
      <c r="E133" s="82"/>
      <c r="F133" s="82"/>
      <c r="G133" s="117" t="str">
        <f t="shared" si="4"/>
        <v/>
      </c>
      <c r="H133" s="86"/>
      <c r="I133" s="82"/>
      <c r="J133" s="82"/>
      <c r="K133" s="91"/>
      <c r="L133" s="192" t="str">
        <f>+IF(AND(K133&gt;0,O133="Ejecución"),(K133/877802)*Tabla28[[#This Row],[% participación]],IF(AND(K133&gt;0,O133&lt;&gt;"Ejecución"),"-",""))</f>
        <v/>
      </c>
      <c r="M133" s="87"/>
      <c r="N133" s="90" t="str">
        <f t="shared" si="3"/>
        <v/>
      </c>
      <c r="O133" s="92"/>
      <c r="P133" s="122"/>
    </row>
    <row r="134" spans="1:16" s="7" customFormat="1" ht="24.75" customHeight="1" outlineLevel="1" x14ac:dyDescent="0.25">
      <c r="A134" s="60">
        <v>34</v>
      </c>
      <c r="B134" s="86"/>
      <c r="C134" s="87"/>
      <c r="D134" s="82"/>
      <c r="E134" s="82"/>
      <c r="F134" s="82"/>
      <c r="G134" s="117" t="str">
        <f t="shared" si="4"/>
        <v/>
      </c>
      <c r="H134" s="86"/>
      <c r="I134" s="82"/>
      <c r="J134" s="82"/>
      <c r="K134" s="91"/>
      <c r="L134" s="192" t="str">
        <f>+IF(AND(K134&gt;0,O134="Ejecución"),(K134/877802)*Tabla28[[#This Row],[% participación]],IF(AND(K134&gt;0,O134&lt;&gt;"Ejecución"),"-",""))</f>
        <v/>
      </c>
      <c r="M134" s="87"/>
      <c r="N134" s="90" t="str">
        <f t="shared" si="3"/>
        <v/>
      </c>
      <c r="O134" s="92"/>
      <c r="P134" s="122"/>
    </row>
    <row r="135" spans="1:16" s="7" customFormat="1" ht="24.75" customHeight="1" outlineLevel="1" x14ac:dyDescent="0.25">
      <c r="A135" s="60">
        <v>35</v>
      </c>
      <c r="B135" s="86"/>
      <c r="C135" s="87"/>
      <c r="D135" s="82"/>
      <c r="E135" s="82"/>
      <c r="F135" s="82"/>
      <c r="G135" s="117" t="str">
        <f t="shared" si="4"/>
        <v/>
      </c>
      <c r="H135" s="86"/>
      <c r="I135" s="82"/>
      <c r="J135" s="82"/>
      <c r="K135" s="91"/>
      <c r="L135" s="192" t="str">
        <f>+IF(AND(K135&gt;0,O135="Ejecución"),(K135/877802)*Tabla28[[#This Row],[% participación]],IF(AND(K135&gt;0,O135&lt;&gt;"Ejecución"),"-",""))</f>
        <v/>
      </c>
      <c r="M135" s="87"/>
      <c r="N135" s="90" t="str">
        <f t="shared" si="3"/>
        <v/>
      </c>
      <c r="O135" s="92"/>
      <c r="P135" s="122"/>
    </row>
    <row r="136" spans="1:16" s="7" customFormat="1" ht="24.75" customHeight="1" outlineLevel="1" x14ac:dyDescent="0.25">
      <c r="A136" s="60">
        <v>36</v>
      </c>
      <c r="B136" s="86"/>
      <c r="C136" s="87"/>
      <c r="D136" s="82"/>
      <c r="E136" s="82"/>
      <c r="F136" s="82"/>
      <c r="G136" s="117" t="str">
        <f t="shared" si="4"/>
        <v/>
      </c>
      <c r="H136" s="86"/>
      <c r="I136" s="82"/>
      <c r="J136" s="82"/>
      <c r="K136" s="91"/>
      <c r="L136" s="192" t="str">
        <f>+IF(AND(K136&gt;0,O136="Ejecución"),(K136/877802)*Tabla28[[#This Row],[% participación]],IF(AND(K136&gt;0,O136&lt;&gt;"Ejecución"),"-",""))</f>
        <v/>
      </c>
      <c r="M136" s="87"/>
      <c r="N136" s="90" t="str">
        <f t="shared" si="3"/>
        <v/>
      </c>
      <c r="O136" s="92"/>
      <c r="P136" s="122"/>
    </row>
    <row r="137" spans="1:16" s="7" customFormat="1" ht="24.75" customHeight="1" outlineLevel="1" x14ac:dyDescent="0.25">
      <c r="A137" s="60">
        <v>37</v>
      </c>
      <c r="B137" s="86"/>
      <c r="C137" s="87"/>
      <c r="D137" s="82"/>
      <c r="E137" s="82"/>
      <c r="F137" s="82"/>
      <c r="G137" s="117" t="str">
        <f t="shared" si="4"/>
        <v/>
      </c>
      <c r="H137" s="86"/>
      <c r="I137" s="82"/>
      <c r="J137" s="82"/>
      <c r="K137" s="91"/>
      <c r="L137" s="192" t="str">
        <f>+IF(AND(K137&gt;0,O137="Ejecución"),(K137/877802)*Tabla28[[#This Row],[% participación]],IF(AND(K137&gt;0,O137&lt;&gt;"Ejecución"),"-",""))</f>
        <v/>
      </c>
      <c r="M137" s="87"/>
      <c r="N137" s="90" t="str">
        <f t="shared" si="3"/>
        <v/>
      </c>
      <c r="O137" s="92"/>
      <c r="P137" s="122"/>
    </row>
    <row r="138" spans="1:16" s="7" customFormat="1" ht="24.75" customHeight="1" outlineLevel="1" x14ac:dyDescent="0.25">
      <c r="A138" s="60">
        <v>38</v>
      </c>
      <c r="B138" s="86"/>
      <c r="C138" s="87"/>
      <c r="D138" s="82"/>
      <c r="E138" s="82"/>
      <c r="F138" s="82"/>
      <c r="G138" s="117" t="str">
        <f t="shared" si="4"/>
        <v/>
      </c>
      <c r="H138" s="86"/>
      <c r="I138" s="82"/>
      <c r="J138" s="82"/>
      <c r="K138" s="91"/>
      <c r="L138" s="192" t="str">
        <f>+IF(AND(K138&gt;0,O138="Ejecución"),(K138/877802)*Tabla28[[#This Row],[% participación]],IF(AND(K138&gt;0,O138&lt;&gt;"Ejecución"),"-",""))</f>
        <v/>
      </c>
      <c r="M138" s="87"/>
      <c r="N138" s="90" t="str">
        <f t="shared" si="3"/>
        <v/>
      </c>
      <c r="O138" s="92"/>
      <c r="P138" s="122"/>
    </row>
    <row r="139" spans="1:16" s="7" customFormat="1" ht="24.75" customHeight="1" outlineLevel="1" x14ac:dyDescent="0.25">
      <c r="A139" s="60">
        <v>39</v>
      </c>
      <c r="B139" s="86"/>
      <c r="C139" s="87"/>
      <c r="D139" s="82"/>
      <c r="E139" s="82"/>
      <c r="F139" s="82"/>
      <c r="G139" s="117" t="str">
        <f t="shared" si="4"/>
        <v/>
      </c>
      <c r="H139" s="86"/>
      <c r="I139" s="82"/>
      <c r="J139" s="82"/>
      <c r="K139" s="91"/>
      <c r="L139" s="192" t="str">
        <f>+IF(AND(K139&gt;0,O139="Ejecución"),(K139/877802)*Tabla28[[#This Row],[% participación]],IF(AND(K139&gt;0,O139&lt;&gt;"Ejecución"),"-",""))</f>
        <v/>
      </c>
      <c r="M139" s="87"/>
      <c r="N139" s="90" t="str">
        <f t="shared" si="3"/>
        <v/>
      </c>
      <c r="O139" s="92"/>
      <c r="P139" s="122"/>
    </row>
    <row r="140" spans="1:16" s="7" customFormat="1" ht="24.75" customHeight="1" outlineLevel="1" x14ac:dyDescent="0.25">
      <c r="A140" s="60">
        <v>40</v>
      </c>
      <c r="B140" s="86"/>
      <c r="C140" s="87"/>
      <c r="D140" s="82"/>
      <c r="E140" s="82"/>
      <c r="F140" s="82"/>
      <c r="G140" s="117" t="str">
        <f t="shared" si="4"/>
        <v/>
      </c>
      <c r="H140" s="86"/>
      <c r="I140" s="82"/>
      <c r="J140" s="82"/>
      <c r="K140" s="91"/>
      <c r="L140" s="192" t="str">
        <f>+IF(AND(K140&gt;0,O140="Ejecución"),(K140/877802)*Tabla28[[#This Row],[% participación]],IF(AND(K140&gt;0,O140&lt;&gt;"Ejecución"),"-",""))</f>
        <v/>
      </c>
      <c r="M140" s="87"/>
      <c r="N140" s="90" t="str">
        <f t="shared" si="3"/>
        <v/>
      </c>
      <c r="O140" s="92"/>
      <c r="P140" s="122"/>
    </row>
    <row r="141" spans="1:16" s="7" customFormat="1" ht="24.75" customHeight="1" outlineLevel="1" x14ac:dyDescent="0.25">
      <c r="A141" s="60">
        <v>41</v>
      </c>
      <c r="B141" s="86"/>
      <c r="C141" s="87"/>
      <c r="D141" s="82"/>
      <c r="E141" s="82"/>
      <c r="F141" s="82"/>
      <c r="G141" s="117" t="str">
        <f t="shared" si="4"/>
        <v/>
      </c>
      <c r="H141" s="86"/>
      <c r="I141" s="82"/>
      <c r="J141" s="82"/>
      <c r="K141" s="91"/>
      <c r="L141" s="192" t="str">
        <f>+IF(AND(K141&gt;0,O141="Ejecución"),(K141/877802)*Tabla28[[#This Row],[% participación]],IF(AND(K141&gt;0,O141&lt;&gt;"Ejecución"),"-",""))</f>
        <v/>
      </c>
      <c r="M141" s="87"/>
      <c r="N141" s="90" t="str">
        <f t="shared" si="3"/>
        <v/>
      </c>
      <c r="O141" s="92"/>
      <c r="P141" s="122"/>
    </row>
    <row r="142" spans="1:16" s="7" customFormat="1" ht="24.75" customHeight="1" outlineLevel="1" x14ac:dyDescent="0.25">
      <c r="A142" s="60">
        <v>42</v>
      </c>
      <c r="B142" s="86"/>
      <c r="C142" s="87"/>
      <c r="D142" s="82"/>
      <c r="E142" s="82"/>
      <c r="F142" s="82"/>
      <c r="G142" s="117" t="str">
        <f t="shared" si="4"/>
        <v/>
      </c>
      <c r="H142" s="86"/>
      <c r="I142" s="82"/>
      <c r="J142" s="82"/>
      <c r="K142" s="91"/>
      <c r="L142" s="192" t="str">
        <f>+IF(AND(K142&gt;0,O142="Ejecución"),(K142/877802)*Tabla28[[#This Row],[% participación]],IF(AND(K142&gt;0,O142&lt;&gt;"Ejecución"),"-",""))</f>
        <v/>
      </c>
      <c r="M142" s="87"/>
      <c r="N142" s="90" t="str">
        <f t="shared" si="3"/>
        <v/>
      </c>
      <c r="O142" s="92"/>
      <c r="P142" s="122"/>
    </row>
    <row r="143" spans="1:16" s="7" customFormat="1" ht="24" customHeight="1" outlineLevel="1" x14ac:dyDescent="0.25">
      <c r="A143" s="60">
        <v>43</v>
      </c>
      <c r="B143" s="86"/>
      <c r="C143" s="87"/>
      <c r="D143" s="82"/>
      <c r="E143" s="82"/>
      <c r="F143" s="82"/>
      <c r="G143" s="117" t="str">
        <f t="shared" si="4"/>
        <v/>
      </c>
      <c r="H143" s="86"/>
      <c r="I143" s="82"/>
      <c r="J143" s="82"/>
      <c r="K143" s="91"/>
      <c r="L143" s="192" t="str">
        <f>+IF(AND(K143&gt;0,O143="Ejecución"),(K143/877802)*Tabla28[[#This Row],[% participación]],IF(AND(K143&gt;0,O143&lt;&gt;"Ejecución"),"-",""))</f>
        <v/>
      </c>
      <c r="M143" s="87"/>
      <c r="N143" s="90" t="str">
        <f t="shared" si="3"/>
        <v/>
      </c>
      <c r="O143" s="92"/>
      <c r="P143" s="122"/>
    </row>
    <row r="144" spans="1:16" s="7" customFormat="1" ht="24.75" customHeight="1" outlineLevel="1" x14ac:dyDescent="0.25">
      <c r="A144" s="60">
        <v>44</v>
      </c>
      <c r="B144" s="86"/>
      <c r="C144" s="87"/>
      <c r="D144" s="82"/>
      <c r="E144" s="82"/>
      <c r="F144" s="82"/>
      <c r="G144" s="117" t="str">
        <f t="shared" si="4"/>
        <v/>
      </c>
      <c r="H144" s="86"/>
      <c r="I144" s="82"/>
      <c r="J144" s="82"/>
      <c r="K144" s="91"/>
      <c r="L144" s="192" t="str">
        <f>+IF(AND(K144&gt;0,O144="Ejecución"),(K144/877802)*Tabla28[[#This Row],[% participación]],IF(AND(K144&gt;0,O144&lt;&gt;"Ejecución"),"-",""))</f>
        <v/>
      </c>
      <c r="M144" s="87"/>
      <c r="N144" s="90" t="str">
        <f t="shared" si="3"/>
        <v/>
      </c>
      <c r="O144" s="92"/>
      <c r="P144" s="122"/>
    </row>
    <row r="145" spans="1:21" s="7" customFormat="1" ht="24.75" customHeight="1" outlineLevel="1" x14ac:dyDescent="0.25">
      <c r="A145" s="60">
        <v>45</v>
      </c>
      <c r="B145" s="86"/>
      <c r="C145" s="87"/>
      <c r="D145" s="82"/>
      <c r="E145" s="82"/>
      <c r="F145" s="82"/>
      <c r="G145" s="117" t="str">
        <f t="shared" si="4"/>
        <v/>
      </c>
      <c r="H145" s="86"/>
      <c r="I145" s="82"/>
      <c r="J145" s="82"/>
      <c r="K145" s="91"/>
      <c r="L145" s="192" t="str">
        <f>+IF(AND(K145&gt;0,O145="Ejecución"),(K145/877802)*Tabla28[[#This Row],[% participación]],IF(AND(K145&gt;0,O145&lt;&gt;"Ejecución"),"-",""))</f>
        <v/>
      </c>
      <c r="M145" s="87"/>
      <c r="N145" s="90" t="str">
        <f t="shared" si="3"/>
        <v/>
      </c>
      <c r="O145" s="92"/>
      <c r="P145" s="122"/>
    </row>
    <row r="146" spans="1:21" s="7" customFormat="1" ht="24.75" customHeight="1" outlineLevel="1" x14ac:dyDescent="0.25">
      <c r="A146" s="60">
        <v>46</v>
      </c>
      <c r="B146" s="86"/>
      <c r="C146" s="87"/>
      <c r="D146" s="82"/>
      <c r="E146" s="82"/>
      <c r="F146" s="82"/>
      <c r="G146" s="117" t="str">
        <f t="shared" si="4"/>
        <v/>
      </c>
      <c r="H146" s="86"/>
      <c r="I146" s="82"/>
      <c r="J146" s="82"/>
      <c r="K146" s="91"/>
      <c r="L146" s="192" t="str">
        <f>+IF(AND(K146&gt;0,O146="Ejecución"),(K146/877802)*Tabla28[[#This Row],[% participación]],IF(AND(K146&gt;0,O146&lt;&gt;"Ejecución"),"-",""))</f>
        <v/>
      </c>
      <c r="M146" s="87"/>
      <c r="N146" s="90" t="str">
        <f t="shared" si="3"/>
        <v/>
      </c>
      <c r="O146" s="92"/>
      <c r="P146" s="122"/>
    </row>
    <row r="147" spans="1:21" s="7" customFormat="1" ht="24.75" customHeight="1" outlineLevel="1" x14ac:dyDescent="0.25">
      <c r="A147" s="60">
        <v>47</v>
      </c>
      <c r="B147" s="86"/>
      <c r="C147" s="87"/>
      <c r="D147" s="82"/>
      <c r="E147" s="82"/>
      <c r="F147" s="82"/>
      <c r="G147" s="117" t="str">
        <f>IF(AND(E147&lt;&gt;"",F147&lt;&gt;""),((F147-E147)/30),"")</f>
        <v/>
      </c>
      <c r="H147" s="86"/>
      <c r="I147" s="82"/>
      <c r="J147" s="82"/>
      <c r="K147" s="91"/>
      <c r="L147" s="192" t="str">
        <f>+IF(AND(K147&gt;0,O147="Ejecución"),(K147/877802)*Tabla28[[#This Row],[% participación]],IF(AND(K147&gt;0,O147&lt;&gt;"Ejecución"),"-",""))</f>
        <v/>
      </c>
      <c r="M147" s="87"/>
      <c r="N147" s="90" t="str">
        <f t="shared" si="3"/>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0" t="s">
        <v>15</v>
      </c>
      <c r="B150" s="211"/>
      <c r="C150" s="211"/>
      <c r="D150" s="211"/>
      <c r="E150" s="212"/>
      <c r="F150" s="211" t="s">
        <v>17</v>
      </c>
      <c r="G150" s="211"/>
      <c r="H150" s="211"/>
      <c r="I150" s="210" t="s">
        <v>18</v>
      </c>
      <c r="J150" s="211"/>
      <c r="K150" s="211"/>
      <c r="L150" s="211"/>
      <c r="M150" s="211"/>
      <c r="N150" s="211"/>
      <c r="O150" s="212"/>
      <c r="P150" s="119"/>
    </row>
    <row r="151" spans="1:21" ht="51.75" customHeight="1" x14ac:dyDescent="0.25">
      <c r="A151" s="226" t="s">
        <v>2717</v>
      </c>
      <c r="B151" s="227"/>
      <c r="C151" s="227"/>
      <c r="D151" s="227"/>
      <c r="E151" s="228"/>
      <c r="F151" s="229" t="s">
        <v>2718</v>
      </c>
      <c r="G151" s="229"/>
      <c r="H151" s="229"/>
      <c r="I151" s="226" t="s">
        <v>2643</v>
      </c>
      <c r="J151" s="227"/>
      <c r="K151" s="227"/>
      <c r="L151" s="227"/>
      <c r="M151" s="227"/>
      <c r="N151" s="227"/>
      <c r="O151" s="228"/>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0" t="s">
        <v>2626</v>
      </c>
      <c r="C153" s="230"/>
      <c r="D153" s="230"/>
      <c r="E153" s="8"/>
      <c r="F153" s="5"/>
      <c r="G153" s="231" t="s">
        <v>2626</v>
      </c>
      <c r="H153" s="231"/>
      <c r="I153" s="232" t="s">
        <v>1167</v>
      </c>
      <c r="J153" s="233"/>
      <c r="K153" s="233"/>
      <c r="L153" s="233"/>
      <c r="M153" s="233"/>
      <c r="N153" s="93"/>
      <c r="O153" s="8"/>
      <c r="S153" s="58">
        <f>N153</f>
        <v>0</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c r="E155" s="8"/>
      <c r="F155" s="5"/>
      <c r="G155" s="93"/>
      <c r="I155" s="234" t="s">
        <v>2656</v>
      </c>
      <c r="J155" s="235"/>
      <c r="K155" s="235"/>
      <c r="L155" s="235"/>
      <c r="M155" s="235"/>
      <c r="N155" s="235"/>
      <c r="O155" s="236"/>
      <c r="Q155" s="4" t="s">
        <v>17</v>
      </c>
      <c r="U155" s="58">
        <f>D155</f>
        <v>0</v>
      </c>
    </row>
    <row r="156" spans="1:21" x14ac:dyDescent="0.25">
      <c r="A156" s="9"/>
      <c r="B156" s="237" t="s">
        <v>2712</v>
      </c>
      <c r="C156" s="237"/>
      <c r="D156" s="237"/>
      <c r="E156" s="8"/>
      <c r="F156" s="5"/>
      <c r="H156" s="130" t="s">
        <v>2711</v>
      </c>
      <c r="I156" s="234"/>
      <c r="J156" s="235"/>
      <c r="K156" s="235"/>
      <c r="L156" s="235"/>
      <c r="M156" s="235"/>
      <c r="N156" s="235"/>
      <c r="O156" s="236"/>
      <c r="Q156" s="58">
        <f>G155</f>
        <v>0</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0" t="s">
        <v>26</v>
      </c>
      <c r="B160" s="211"/>
      <c r="C160" s="211"/>
      <c r="D160" s="211"/>
      <c r="E160" s="211"/>
      <c r="F160" s="211"/>
      <c r="G160" s="211"/>
      <c r="H160" s="211"/>
      <c r="I160" s="211"/>
      <c r="J160" s="211"/>
      <c r="K160" s="211"/>
      <c r="L160" s="211"/>
      <c r="M160" s="211"/>
      <c r="N160" s="211"/>
      <c r="O160" s="212"/>
      <c r="P160" s="119"/>
    </row>
    <row r="161" spans="1:28" ht="15" customHeight="1" x14ac:dyDescent="0.25">
      <c r="A161" s="213" t="s">
        <v>1169</v>
      </c>
      <c r="B161" s="214"/>
      <c r="C161" s="214"/>
      <c r="D161" s="214"/>
      <c r="E161" s="214"/>
      <c r="F161" s="214"/>
      <c r="G161" s="214"/>
      <c r="H161" s="214"/>
      <c r="I161" s="214"/>
      <c r="J161" s="214"/>
      <c r="K161" s="214"/>
      <c r="L161" s="214"/>
      <c r="M161" s="214"/>
      <c r="N161" s="214"/>
      <c r="O161" s="215"/>
    </row>
    <row r="162" spans="1:28" ht="15.75" thickBot="1" x14ac:dyDescent="0.3">
      <c r="A162" s="216"/>
      <c r="B162" s="217"/>
      <c r="C162" s="217"/>
      <c r="D162" s="217"/>
      <c r="E162" s="217"/>
      <c r="F162" s="217"/>
      <c r="G162" s="217"/>
      <c r="H162" s="217"/>
      <c r="I162" s="217"/>
      <c r="J162" s="217"/>
      <c r="K162" s="217"/>
      <c r="L162" s="217"/>
      <c r="M162" s="217"/>
      <c r="N162" s="217"/>
      <c r="O162" s="218"/>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8" t="s">
        <v>1168</v>
      </c>
      <c r="C164" s="208"/>
      <c r="D164" s="208"/>
      <c r="E164" s="208"/>
      <c r="F164" s="208"/>
      <c r="G164" s="208"/>
      <c r="H164" s="21"/>
      <c r="I164" s="195" t="s">
        <v>1180</v>
      </c>
      <c r="J164" s="196"/>
      <c r="K164" s="196"/>
      <c r="L164" s="196"/>
      <c r="M164" s="196"/>
      <c r="N164" s="19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8" t="s">
        <v>19</v>
      </c>
      <c r="C165" s="199"/>
      <c r="D165" s="200"/>
      <c r="E165" s="195" t="s">
        <v>2628</v>
      </c>
      <c r="F165" s="196"/>
      <c r="G165" s="197"/>
      <c r="H165" s="5"/>
      <c r="I165" s="198" t="s">
        <v>19</v>
      </c>
      <c r="J165" s="199"/>
      <c r="K165" s="200"/>
      <c r="L165" s="31" t="s">
        <v>2627</v>
      </c>
      <c r="M165" s="31"/>
      <c r="N165" s="31"/>
      <c r="O165" s="8"/>
      <c r="Q165" s="69">
        <f>F167</f>
        <v>0</v>
      </c>
      <c r="R165" s="69">
        <f>F168</f>
        <v>0</v>
      </c>
      <c r="S165" s="69">
        <f>F169</f>
        <v>0</v>
      </c>
      <c r="T165" s="69">
        <f>F170</f>
        <v>0</v>
      </c>
      <c r="U165" s="69">
        <f>C173</f>
        <v>0</v>
      </c>
      <c r="V165" s="71">
        <f>E173</f>
        <v>0</v>
      </c>
      <c r="W165" s="69" t="str">
        <f>G167</f>
        <v/>
      </c>
      <c r="X165" s="69" t="str">
        <f>G168</f>
        <v/>
      </c>
      <c r="Y165" s="69" t="str">
        <f>G169</f>
        <v/>
      </c>
      <c r="Z165" s="69" t="str">
        <f>G170</f>
        <v/>
      </c>
    </row>
    <row r="166" spans="1:28" x14ac:dyDescent="0.25">
      <c r="A166" s="9"/>
      <c r="B166" s="201"/>
      <c r="C166" s="202"/>
      <c r="D166" s="203"/>
      <c r="E166" s="31" t="s">
        <v>2629</v>
      </c>
      <c r="F166" s="31" t="s">
        <v>2630</v>
      </c>
      <c r="G166" s="31" t="s">
        <v>2631</v>
      </c>
      <c r="H166" s="5"/>
      <c r="I166" s="201"/>
      <c r="J166" s="202"/>
      <c r="K166" s="203"/>
      <c r="L166" s="31" t="s">
        <v>2629</v>
      </c>
      <c r="M166" s="31" t="s">
        <v>2630</v>
      </c>
      <c r="N166" s="31" t="s">
        <v>2631</v>
      </c>
      <c r="O166" s="8"/>
    </row>
    <row r="167" spans="1:28" x14ac:dyDescent="0.25">
      <c r="A167" s="9"/>
      <c r="B167" s="207" t="s">
        <v>1170</v>
      </c>
      <c r="C167" s="207"/>
      <c r="D167" s="207"/>
      <c r="E167" s="25">
        <v>0.02</v>
      </c>
      <c r="F167" s="96"/>
      <c r="G167" s="26" t="str">
        <f>IF(F167&gt;0,SUM(E167+F167),"")</f>
        <v/>
      </c>
      <c r="H167" s="5"/>
      <c r="I167" s="204" t="s">
        <v>1175</v>
      </c>
      <c r="J167" s="205"/>
      <c r="K167" s="206"/>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7" t="s">
        <v>1171</v>
      </c>
      <c r="C168" s="207"/>
      <c r="D168" s="207"/>
      <c r="E168" s="25">
        <v>0.02</v>
      </c>
      <c r="F168" s="96"/>
      <c r="G168" s="26" t="str">
        <f>IF(F168&gt;0,SUM(E168+F168),"")</f>
        <v/>
      </c>
      <c r="H168" s="5"/>
      <c r="I168" s="204" t="s">
        <v>1176</v>
      </c>
      <c r="J168" s="205"/>
      <c r="K168" s="206"/>
      <c r="L168" s="25">
        <v>0.02</v>
      </c>
      <c r="M168" s="96"/>
      <c r="N168" s="26" t="str">
        <f>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07" t="s">
        <v>1172</v>
      </c>
      <c r="C169" s="207"/>
      <c r="D169" s="207"/>
      <c r="E169" s="25">
        <v>0.02</v>
      </c>
      <c r="F169" s="96"/>
      <c r="G169" s="26" t="str">
        <f>IF(F169&gt;0,SUM(E169+F169),"")</f>
        <v/>
      </c>
      <c r="H169" s="5"/>
      <c r="I169" s="204" t="s">
        <v>1177</v>
      </c>
      <c r="J169" s="205"/>
      <c r="K169" s="206"/>
      <c r="L169" s="25">
        <v>0.02</v>
      </c>
      <c r="M169" s="96"/>
      <c r="N169" s="26" t="str">
        <f>IF(M169&gt;0,SUM(L169+M169),"")</f>
        <v/>
      </c>
      <c r="O169" s="8"/>
    </row>
    <row r="170" spans="1:28" x14ac:dyDescent="0.25">
      <c r="A170" s="9"/>
      <c r="B170" s="207" t="s">
        <v>1173</v>
      </c>
      <c r="C170" s="207"/>
      <c r="D170" s="207"/>
      <c r="E170" s="25">
        <v>0.03</v>
      </c>
      <c r="F170" s="96"/>
      <c r="G170" s="26" t="str">
        <f>IF(F170&gt;0,SUM(E170+F170),"")</f>
        <v/>
      </c>
      <c r="H170" s="5"/>
      <c r="I170" s="204" t="s">
        <v>1178</v>
      </c>
      <c r="J170" s="205"/>
      <c r="K170" s="206"/>
      <c r="L170" s="25">
        <v>0.02</v>
      </c>
      <c r="M170" s="96"/>
      <c r="N170" s="26" t="str">
        <f>IF(M170&gt;0,SUM(L170+M170),"")</f>
        <v/>
      </c>
      <c r="O170" s="8"/>
    </row>
    <row r="171" spans="1:28" x14ac:dyDescent="0.25">
      <c r="A171" s="9"/>
      <c r="B171" s="5"/>
      <c r="C171" s="5"/>
      <c r="D171" s="5"/>
      <c r="E171" s="5"/>
      <c r="F171" s="5"/>
      <c r="G171" s="5"/>
      <c r="H171" s="5"/>
      <c r="I171" s="204" t="s">
        <v>1179</v>
      </c>
      <c r="J171" s="205"/>
      <c r="K171" s="206"/>
      <c r="L171" s="25">
        <v>0.02</v>
      </c>
      <c r="M171" s="96"/>
      <c r="N171" s="26" t="str">
        <f>IF(M171&gt;0,SUM(L171+M171),"")</f>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v>
      </c>
      <c r="D173" s="146" t="s">
        <v>2641</v>
      </c>
      <c r="E173" s="147">
        <f>+(C173*K20)</f>
        <v>0</v>
      </c>
      <c r="F173" s="148"/>
      <c r="G173" s="149"/>
      <c r="H173" s="142"/>
      <c r="I173" s="144" t="s">
        <v>2640</v>
      </c>
      <c r="J173" s="145">
        <f>+SUM(N167:N171)</f>
        <v>0</v>
      </c>
      <c r="K173" s="209" t="s">
        <v>2641</v>
      </c>
      <c r="L173" s="209"/>
      <c r="M173" s="150">
        <f>+J173*K20</f>
        <v>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0" t="s">
        <v>20</v>
      </c>
      <c r="B176" s="211"/>
      <c r="C176" s="211"/>
      <c r="D176" s="211"/>
      <c r="E176" s="211"/>
      <c r="F176" s="211"/>
      <c r="G176" s="211"/>
      <c r="H176" s="211"/>
      <c r="I176" s="211"/>
      <c r="J176" s="211"/>
      <c r="K176" s="211"/>
      <c r="L176" s="211"/>
      <c r="M176" s="211"/>
      <c r="N176" s="211"/>
      <c r="O176" s="212"/>
      <c r="P176" s="119"/>
    </row>
    <row r="177" spans="1:20" ht="15" customHeight="1" x14ac:dyDescent="0.25">
      <c r="A177" s="213" t="s">
        <v>21</v>
      </c>
      <c r="B177" s="214"/>
      <c r="C177" s="214"/>
      <c r="D177" s="214"/>
      <c r="E177" s="214"/>
      <c r="F177" s="214"/>
      <c r="G177" s="214"/>
      <c r="H177" s="214"/>
      <c r="I177" s="214"/>
      <c r="J177" s="214"/>
      <c r="K177" s="214"/>
      <c r="L177" s="214"/>
      <c r="M177" s="214"/>
      <c r="N177" s="214"/>
      <c r="O177" s="215"/>
    </row>
    <row r="178" spans="1:20" ht="15.75" thickBot="1" x14ac:dyDescent="0.3">
      <c r="A178" s="216"/>
      <c r="B178" s="217"/>
      <c r="C178" s="217"/>
      <c r="D178" s="217"/>
      <c r="E178" s="217"/>
      <c r="F178" s="217"/>
      <c r="G178" s="217"/>
      <c r="H178" s="217"/>
      <c r="I178" s="217"/>
      <c r="J178" s="217"/>
      <c r="K178" s="217"/>
      <c r="L178" s="217"/>
      <c r="M178" s="217"/>
      <c r="N178" s="217"/>
      <c r="O178" s="218"/>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3" t="s">
        <v>2649</v>
      </c>
      <c r="C180" s="223"/>
      <c r="E180" s="5" t="s">
        <v>22</v>
      </c>
      <c r="H180" s="29" t="s">
        <v>27</v>
      </c>
      <c r="J180" s="5" t="s">
        <v>2650</v>
      </c>
      <c r="K180" s="5"/>
      <c r="M180" s="5"/>
      <c r="N180" s="5"/>
      <c r="O180" s="8"/>
      <c r="Q180" s="72">
        <f>C181</f>
        <v>0</v>
      </c>
      <c r="R180" s="58">
        <f>E181</f>
        <v>0</v>
      </c>
      <c r="S180" s="58">
        <f>H181</f>
        <v>0</v>
      </c>
      <c r="T180" s="72">
        <f>K181</f>
        <v>0</v>
      </c>
    </row>
    <row r="181" spans="1:20" x14ac:dyDescent="0.25">
      <c r="A181" s="9"/>
      <c r="C181" s="100"/>
      <c r="D181" s="5"/>
      <c r="E181" s="98"/>
      <c r="F181" s="5"/>
      <c r="G181" s="5"/>
      <c r="H181" s="98"/>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0" t="s">
        <v>32</v>
      </c>
      <c r="B185" s="211"/>
      <c r="C185" s="211"/>
      <c r="D185" s="211"/>
      <c r="E185" s="211"/>
      <c r="F185" s="211"/>
      <c r="G185" s="211"/>
      <c r="H185" s="211"/>
      <c r="I185" s="211"/>
      <c r="J185" s="211"/>
      <c r="K185" s="211"/>
      <c r="L185" s="211"/>
      <c r="M185" s="211"/>
      <c r="N185" s="211"/>
      <c r="O185" s="212"/>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19" t="s">
        <v>2713</v>
      </c>
      <c r="C187" s="219"/>
      <c r="D187" s="219"/>
      <c r="E187" s="219"/>
      <c r="F187" s="219"/>
      <c r="G187" s="219"/>
      <c r="H187" s="219"/>
      <c r="I187" s="219"/>
      <c r="J187" s="219"/>
      <c r="K187" s="219"/>
      <c r="L187" s="219"/>
      <c r="M187" s="219"/>
      <c r="N187" s="219"/>
      <c r="O187" s="8"/>
    </row>
    <row r="188" spans="1:20" x14ac:dyDescent="0.25">
      <c r="A188" s="9"/>
      <c r="B188" s="220"/>
      <c r="C188" s="220"/>
      <c r="D188" s="220"/>
      <c r="E188" s="220"/>
      <c r="F188" s="220"/>
      <c r="G188" s="220"/>
      <c r="H188" s="220"/>
      <c r="I188" s="220"/>
      <c r="J188" s="220"/>
      <c r="K188" s="220"/>
      <c r="L188" s="220"/>
      <c r="M188" s="220"/>
      <c r="N188" s="220"/>
      <c r="O188" s="8"/>
    </row>
    <row r="189" spans="1:20" x14ac:dyDescent="0.25">
      <c r="A189" s="9"/>
      <c r="B189" s="221" t="s">
        <v>2689</v>
      </c>
      <c r="C189" s="222"/>
      <c r="D189" s="222"/>
      <c r="E189" s="222"/>
      <c r="F189" s="222"/>
      <c r="G189" s="222"/>
      <c r="H189" s="222"/>
      <c r="I189" s="222"/>
      <c r="J189" s="222"/>
      <c r="K189" s="222"/>
      <c r="L189" s="222"/>
      <c r="M189" s="222"/>
      <c r="N189" s="222"/>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f>C200</f>
        <v>0</v>
      </c>
      <c r="R198" s="58">
        <f>H199</f>
        <v>0</v>
      </c>
      <c r="S198" s="58">
        <f>H200</f>
        <v>0</v>
      </c>
      <c r="T198" s="58">
        <f>K199</f>
        <v>0</v>
      </c>
      <c r="U198" s="58">
        <f>K200</f>
        <v>0</v>
      </c>
    </row>
    <row r="199" spans="1:21" x14ac:dyDescent="0.25">
      <c r="A199" s="9"/>
      <c r="B199" s="30" t="s">
        <v>31</v>
      </c>
      <c r="C199" s="98"/>
      <c r="D199" s="22"/>
      <c r="G199" s="30" t="s">
        <v>2633</v>
      </c>
      <c r="H199" s="99"/>
      <c r="J199" s="30" t="s">
        <v>2635</v>
      </c>
      <c r="K199" s="98"/>
      <c r="L199" s="22"/>
      <c r="M199" s="22"/>
      <c r="N199" s="22"/>
      <c r="O199" s="8"/>
    </row>
    <row r="200" spans="1:21" x14ac:dyDescent="0.25">
      <c r="A200" s="9"/>
      <c r="B200" s="30" t="s">
        <v>2632</v>
      </c>
      <c r="C200" s="98"/>
      <c r="D200" s="22"/>
      <c r="G200" s="30" t="s">
        <v>2634</v>
      </c>
      <c r="H200" s="99"/>
      <c r="J200" s="30" t="s">
        <v>2636</v>
      </c>
      <c r="K200" s="98"/>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C101:K101 O101:O147 B49:L93 N49:O93 I21:J35 C102:K147 M102:M147 M101" listDataValidation="1"/>
    <ignoredError sqref="N101 M49" unlockedFormula="1" listDataValidation="1"/>
    <ignoredError sqref="B38" evalError="1"/>
    <ignoredError sqref="N102:N147 M50:M93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abSelected="1" topLeftCell="A92" zoomScale="82" zoomScaleNormal="82" zoomScaleSheetLayoutView="25" workbookViewId="0">
      <selection activeCell="B107" sqref="B107"/>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327" t="s">
        <v>2768</v>
      </c>
      <c r="D15" s="38"/>
      <c r="E15" s="38"/>
      <c r="F15" s="5"/>
      <c r="G15" s="35" t="s">
        <v>1174</v>
      </c>
      <c r="H15" s="81" t="s">
        <v>190</v>
      </c>
      <c r="I15" s="35" t="s">
        <v>2637</v>
      </c>
      <c r="J15" s="81" t="s">
        <v>2645</v>
      </c>
      <c r="L15" s="247" t="s">
        <v>10</v>
      </c>
      <c r="M15" s="247"/>
      <c r="N15" s="85">
        <v>0.5</v>
      </c>
      <c r="O15" s="8"/>
      <c r="Q15" s="123" t="str">
        <f>C15</f>
        <v>2021 11 02</v>
      </c>
      <c r="R15" s="123" t="str">
        <f>H15</f>
        <v>BOGOTÁ D.C.</v>
      </c>
      <c r="S15" s="123" t="str">
        <f>J15</f>
        <v>Plural</v>
      </c>
      <c r="T15" s="123">
        <f>N15</f>
        <v>0.5</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328" t="s">
        <v>2769</v>
      </c>
      <c r="G19" s="5"/>
      <c r="H19" s="258" t="s">
        <v>2652</v>
      </c>
      <c r="I19" s="65" t="s">
        <v>13</v>
      </c>
      <c r="J19" s="66" t="s">
        <v>12</v>
      </c>
      <c r="K19" s="66" t="s">
        <v>2621</v>
      </c>
      <c r="L19" s="66" t="s">
        <v>1164</v>
      </c>
      <c r="M19" s="66" t="s">
        <v>1165</v>
      </c>
      <c r="N19" s="67" t="s">
        <v>2622</v>
      </c>
      <c r="O19" s="8"/>
      <c r="Q19" s="123">
        <f t="array" ref="Q19">Tabla316[NIT:]</f>
        <v>802014237</v>
      </c>
      <c r="R19" s="123" t="str">
        <f>B38</f>
        <v>FUNDACION SANTO DOMINGO SAVIO</v>
      </c>
      <c r="S19" s="123"/>
      <c r="T19" s="123"/>
    </row>
    <row r="20" spans="1:20" ht="30" customHeight="1" x14ac:dyDescent="0.25">
      <c r="A20" s="9"/>
      <c r="B20" s="136">
        <v>802014237</v>
      </c>
      <c r="C20" s="5"/>
      <c r="D20" s="5"/>
      <c r="E20" s="113" t="s">
        <v>2692</v>
      </c>
      <c r="F20" s="194" t="s">
        <v>2721</v>
      </c>
      <c r="G20" s="5"/>
      <c r="H20" s="258"/>
      <c r="I20" s="82" t="s">
        <v>1159</v>
      </c>
      <c r="J20" s="82" t="s">
        <v>191</v>
      </c>
      <c r="K20" s="83">
        <v>692846700</v>
      </c>
      <c r="L20" s="84">
        <v>44166</v>
      </c>
      <c r="M20" s="84">
        <v>44561</v>
      </c>
      <c r="N20" s="138">
        <f>+(M20-L20)/30</f>
        <v>13.166666666666666</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1" t="s">
        <v>3</v>
      </c>
      <c r="C37" s="271"/>
      <c r="D37" s="271"/>
      <c r="E37" s="271"/>
      <c r="F37" s="271"/>
      <c r="G37" s="5"/>
      <c r="H37" s="250" t="s">
        <v>4</v>
      </c>
      <c r="I37" s="251"/>
      <c r="J37" s="251"/>
      <c r="K37" s="251"/>
      <c r="L37" s="251"/>
      <c r="M37" s="251"/>
      <c r="N37" s="251"/>
      <c r="O37" s="252"/>
    </row>
    <row r="38" spans="1:15" ht="21" customHeight="1" x14ac:dyDescent="0.25">
      <c r="A38" s="9"/>
      <c r="B38" s="272" t="str">
        <f>VLOOKUP(B20,EAS!A2:B1439,2,0)</f>
        <v>FUNDACION SANTO DOMINGO SAVIO</v>
      </c>
      <c r="C38" s="272"/>
      <c r="D38" s="272"/>
      <c r="E38" s="272"/>
      <c r="F38" s="272"/>
      <c r="G38" s="5"/>
      <c r="H38" s="255" t="s">
        <v>2770</v>
      </c>
      <c r="I38" s="256"/>
      <c r="J38" s="256"/>
      <c r="K38" s="256"/>
      <c r="L38" s="256"/>
      <c r="M38" s="256"/>
      <c r="N38" s="256"/>
      <c r="O38" s="257"/>
    </row>
    <row r="39" spans="1:15" ht="21" customHeight="1" x14ac:dyDescent="0.25">
      <c r="A39" s="9"/>
      <c r="B39" s="272"/>
      <c r="C39" s="272"/>
      <c r="D39" s="272"/>
      <c r="E39" s="272"/>
      <c r="F39" s="272"/>
      <c r="G39" s="5"/>
      <c r="H39" s="255"/>
      <c r="I39" s="256"/>
      <c r="J39" s="256"/>
      <c r="K39" s="256"/>
      <c r="L39" s="256"/>
      <c r="M39" s="256"/>
      <c r="N39" s="256"/>
      <c r="O39" s="257"/>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0" t="s">
        <v>5</v>
      </c>
      <c r="B42" s="211"/>
      <c r="C42" s="211"/>
      <c r="D42" s="211"/>
      <c r="E42" s="211"/>
      <c r="F42" s="211"/>
      <c r="G42" s="211"/>
      <c r="H42" s="211"/>
      <c r="I42" s="211"/>
      <c r="J42" s="211"/>
      <c r="K42" s="211"/>
      <c r="L42" s="211"/>
      <c r="M42" s="211"/>
      <c r="N42" s="211"/>
      <c r="O42" s="212"/>
    </row>
    <row r="43" spans="1:15" ht="8.25" customHeight="1" thickBot="1" x14ac:dyDescent="0.3"/>
    <row r="44" spans="1:15" s="119" customFormat="1" ht="31.5" customHeight="1" thickBot="1" x14ac:dyDescent="0.3">
      <c r="A44" s="238" t="s">
        <v>6</v>
      </c>
      <c r="B44" s="239"/>
      <c r="C44" s="239"/>
      <c r="D44" s="239"/>
      <c r="E44" s="239"/>
      <c r="F44" s="239"/>
      <c r="G44" s="239"/>
      <c r="H44" s="239"/>
      <c r="I44" s="239"/>
      <c r="J44" s="239"/>
      <c r="K44" s="239"/>
      <c r="L44" s="239"/>
      <c r="M44" s="239"/>
      <c r="N44" s="239"/>
      <c r="O44" s="240"/>
    </row>
    <row r="45" spans="1:15" ht="15" customHeight="1" x14ac:dyDescent="0.25">
      <c r="A45" s="241" t="s">
        <v>2709</v>
      </c>
      <c r="B45" s="242"/>
      <c r="C45" s="242"/>
      <c r="D45" s="242"/>
      <c r="E45" s="242"/>
      <c r="F45" s="242"/>
      <c r="G45" s="242"/>
      <c r="H45" s="242"/>
      <c r="I45" s="242"/>
      <c r="J45" s="242"/>
      <c r="K45" s="242"/>
      <c r="L45" s="242"/>
      <c r="M45" s="242"/>
      <c r="N45" s="242"/>
      <c r="O45" s="243"/>
    </row>
    <row r="46" spans="1:15" x14ac:dyDescent="0.25">
      <c r="A46" s="244"/>
      <c r="B46" s="245"/>
      <c r="C46" s="245"/>
      <c r="D46" s="245"/>
      <c r="E46" s="245"/>
      <c r="F46" s="245"/>
      <c r="G46" s="245"/>
      <c r="H46" s="245"/>
      <c r="I46" s="245"/>
      <c r="J46" s="245"/>
      <c r="K46" s="245"/>
      <c r="L46" s="245"/>
      <c r="M46" s="245"/>
      <c r="N46" s="245"/>
      <c r="O46" s="246"/>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t="s">
        <v>2722</v>
      </c>
      <c r="C49" s="87" t="s">
        <v>34</v>
      </c>
      <c r="D49" s="82" t="s">
        <v>2723</v>
      </c>
      <c r="E49" s="88">
        <v>41314</v>
      </c>
      <c r="F49" s="88">
        <v>41851</v>
      </c>
      <c r="G49" s="117">
        <f t="shared" ref="G49:G93" si="1">IF(AND(E49&lt;&gt;"",F49&lt;&gt;""),((F49-E49)/30),"")</f>
        <v>17.899999999999999</v>
      </c>
      <c r="H49" s="86" t="s">
        <v>2724</v>
      </c>
      <c r="I49" s="82" t="s">
        <v>166</v>
      </c>
      <c r="J49" s="82" t="s">
        <v>183</v>
      </c>
      <c r="K49" s="89">
        <v>593714104</v>
      </c>
      <c r="L49" s="87"/>
      <c r="M49" s="90" t="str">
        <f t="shared" ref="M49:M93" si="2">+IF(L49="No",1,IF(L49="Si","Ingrese %",""))</f>
        <v/>
      </c>
      <c r="N49" s="87" t="s">
        <v>30</v>
      </c>
      <c r="O49" s="87" t="s">
        <v>29</v>
      </c>
    </row>
    <row r="50" spans="1:15" s="121" customFormat="1" ht="24.75" customHeight="1" x14ac:dyDescent="0.25">
      <c r="A50" s="59">
        <v>2</v>
      </c>
      <c r="B50" s="86" t="s">
        <v>2722</v>
      </c>
      <c r="C50" s="87" t="s">
        <v>34</v>
      </c>
      <c r="D50" s="82" t="s">
        <v>2725</v>
      </c>
      <c r="E50" s="88">
        <v>41989</v>
      </c>
      <c r="F50" s="88">
        <v>42369</v>
      </c>
      <c r="G50" s="117">
        <f t="shared" si="1"/>
        <v>12.666666666666666</v>
      </c>
      <c r="H50" s="86" t="s">
        <v>2726</v>
      </c>
      <c r="I50" s="82" t="s">
        <v>166</v>
      </c>
      <c r="J50" s="82" t="s">
        <v>183</v>
      </c>
      <c r="K50" s="89">
        <v>1285075210</v>
      </c>
      <c r="L50" s="87"/>
      <c r="M50" s="90" t="str">
        <f t="shared" si="2"/>
        <v/>
      </c>
      <c r="N50" s="87" t="s">
        <v>30</v>
      </c>
      <c r="O50" s="87" t="s">
        <v>29</v>
      </c>
    </row>
    <row r="51" spans="1:15" s="121" customFormat="1" ht="24.75" customHeight="1" x14ac:dyDescent="0.25">
      <c r="A51" s="59">
        <v>3</v>
      </c>
      <c r="B51" s="86" t="s">
        <v>2722</v>
      </c>
      <c r="C51" s="87" t="s">
        <v>34</v>
      </c>
      <c r="D51" s="82" t="s">
        <v>2727</v>
      </c>
      <c r="E51" s="88">
        <v>42401</v>
      </c>
      <c r="F51" s="88">
        <v>42719</v>
      </c>
      <c r="G51" s="117">
        <f t="shared" si="1"/>
        <v>10.6</v>
      </c>
      <c r="H51" s="86" t="s">
        <v>2728</v>
      </c>
      <c r="I51" s="82" t="s">
        <v>166</v>
      </c>
      <c r="J51" s="82" t="s">
        <v>183</v>
      </c>
      <c r="K51" s="89">
        <f>1071599415-453132-1309620+174774308</f>
        <v>1244610971</v>
      </c>
      <c r="L51" s="87"/>
      <c r="M51" s="90" t="str">
        <f t="shared" si="2"/>
        <v/>
      </c>
      <c r="N51" s="87" t="s">
        <v>30</v>
      </c>
      <c r="O51" s="87" t="s">
        <v>29</v>
      </c>
    </row>
    <row r="52" spans="1:15" s="121" customFormat="1" ht="24.75" customHeight="1" outlineLevel="1" x14ac:dyDescent="0.25">
      <c r="A52" s="59">
        <v>4</v>
      </c>
      <c r="B52" s="86" t="s">
        <v>2722</v>
      </c>
      <c r="C52" s="87" t="s">
        <v>34</v>
      </c>
      <c r="D52" s="82" t="s">
        <v>2729</v>
      </c>
      <c r="E52" s="88">
        <v>42675</v>
      </c>
      <c r="F52" s="88">
        <v>42719</v>
      </c>
      <c r="G52" s="117">
        <f t="shared" si="1"/>
        <v>1.4666666666666666</v>
      </c>
      <c r="H52" s="86" t="s">
        <v>2730</v>
      </c>
      <c r="I52" s="82" t="s">
        <v>166</v>
      </c>
      <c r="J52" s="82" t="s">
        <v>183</v>
      </c>
      <c r="K52" s="191">
        <v>136083402</v>
      </c>
      <c r="L52" s="87"/>
      <c r="M52" s="90" t="str">
        <f t="shared" si="2"/>
        <v/>
      </c>
      <c r="N52" s="87" t="s">
        <v>30</v>
      </c>
      <c r="O52" s="87" t="s">
        <v>1151</v>
      </c>
    </row>
    <row r="53" spans="1:15" s="122" customFormat="1" ht="24.75" customHeight="1" outlineLevel="1" x14ac:dyDescent="0.25">
      <c r="A53" s="60">
        <v>5</v>
      </c>
      <c r="B53" s="86" t="s">
        <v>2722</v>
      </c>
      <c r="C53" s="87" t="s">
        <v>34</v>
      </c>
      <c r="D53" s="82" t="s">
        <v>2731</v>
      </c>
      <c r="E53" s="88">
        <v>42720</v>
      </c>
      <c r="F53" s="88">
        <v>43084</v>
      </c>
      <c r="G53" s="117">
        <f t="shared" si="1"/>
        <v>12.133333333333333</v>
      </c>
      <c r="H53" s="86" t="s">
        <v>2732</v>
      </c>
      <c r="I53" s="82" t="s">
        <v>166</v>
      </c>
      <c r="J53" s="82" t="s">
        <v>183</v>
      </c>
      <c r="K53" s="191">
        <f>1191253501+179192258</f>
        <v>1370445759</v>
      </c>
      <c r="L53" s="87"/>
      <c r="M53" s="90" t="str">
        <f t="shared" si="2"/>
        <v/>
      </c>
      <c r="N53" s="87" t="s">
        <v>30</v>
      </c>
      <c r="O53" s="87" t="s">
        <v>29</v>
      </c>
    </row>
    <row r="54" spans="1:15" s="122" customFormat="1" ht="24.75" customHeight="1" outlineLevel="1" x14ac:dyDescent="0.25">
      <c r="A54" s="60">
        <v>6</v>
      </c>
      <c r="B54" s="86" t="s">
        <v>2722</v>
      </c>
      <c r="C54" s="87" t="s">
        <v>34</v>
      </c>
      <c r="D54" s="82" t="s">
        <v>2733</v>
      </c>
      <c r="E54" s="88">
        <v>43085</v>
      </c>
      <c r="F54" s="88">
        <v>43404</v>
      </c>
      <c r="G54" s="117">
        <f t="shared" si="1"/>
        <v>10.633333333333333</v>
      </c>
      <c r="H54" s="86" t="s">
        <v>2734</v>
      </c>
      <c r="I54" s="82" t="s">
        <v>166</v>
      </c>
      <c r="J54" s="82" t="s">
        <v>183</v>
      </c>
      <c r="K54" s="191">
        <f>880470661+386215966-8944368-27528062</f>
        <v>1230214197</v>
      </c>
      <c r="L54" s="87"/>
      <c r="M54" s="90" t="str">
        <f t="shared" si="2"/>
        <v/>
      </c>
      <c r="N54" s="87" t="s">
        <v>30</v>
      </c>
      <c r="O54" s="87" t="s">
        <v>29</v>
      </c>
    </row>
    <row r="55" spans="1:15" s="122" customFormat="1" ht="24.75" customHeight="1" outlineLevel="1" x14ac:dyDescent="0.25">
      <c r="A55" s="60">
        <v>7</v>
      </c>
      <c r="B55" s="86" t="s">
        <v>2722</v>
      </c>
      <c r="C55" s="87" t="s">
        <v>34</v>
      </c>
      <c r="D55" s="82" t="s">
        <v>2735</v>
      </c>
      <c r="E55" s="88">
        <v>43405</v>
      </c>
      <c r="F55" s="88">
        <v>43439</v>
      </c>
      <c r="G55" s="117">
        <f t="shared" si="1"/>
        <v>1.1333333333333333</v>
      </c>
      <c r="H55" s="86" t="s">
        <v>2736</v>
      </c>
      <c r="I55" s="82" t="s">
        <v>166</v>
      </c>
      <c r="J55" s="82" t="s">
        <v>183</v>
      </c>
      <c r="K55" s="191">
        <f>130081600+13081928</f>
        <v>143163528</v>
      </c>
      <c r="L55" s="87"/>
      <c r="M55" s="90" t="str">
        <f t="shared" si="2"/>
        <v/>
      </c>
      <c r="N55" s="87" t="s">
        <v>30</v>
      </c>
      <c r="O55" s="87" t="s">
        <v>1151</v>
      </c>
    </row>
    <row r="56" spans="1:15" s="122" customFormat="1" ht="24.75" customHeight="1" outlineLevel="1" x14ac:dyDescent="0.25">
      <c r="A56" s="60">
        <v>8</v>
      </c>
      <c r="B56" s="86" t="s">
        <v>2737</v>
      </c>
      <c r="C56" s="87" t="s">
        <v>34</v>
      </c>
      <c r="D56" s="82" t="s">
        <v>2738</v>
      </c>
      <c r="E56" s="88">
        <v>43080</v>
      </c>
      <c r="F56" s="88">
        <v>43404</v>
      </c>
      <c r="G56" s="117">
        <f t="shared" si="1"/>
        <v>10.8</v>
      </c>
      <c r="H56" s="86" t="s">
        <v>2739</v>
      </c>
      <c r="I56" s="82" t="s">
        <v>519</v>
      </c>
      <c r="J56" s="82" t="s">
        <v>598</v>
      </c>
      <c r="K56" s="89">
        <v>436716180</v>
      </c>
      <c r="L56" s="87"/>
      <c r="M56" s="90" t="str">
        <f t="shared" si="2"/>
        <v/>
      </c>
      <c r="N56" s="87" t="s">
        <v>30</v>
      </c>
      <c r="O56" s="87" t="s">
        <v>1151</v>
      </c>
    </row>
    <row r="57" spans="1:15" s="122" customFormat="1" ht="24.75" customHeight="1" outlineLevel="1" x14ac:dyDescent="0.25">
      <c r="A57" s="60">
        <v>9</v>
      </c>
      <c r="B57" s="86" t="s">
        <v>2737</v>
      </c>
      <c r="C57" s="87" t="s">
        <v>34</v>
      </c>
      <c r="D57" s="82" t="s">
        <v>2740</v>
      </c>
      <c r="E57" s="88">
        <v>43080</v>
      </c>
      <c r="F57" s="88">
        <v>43404</v>
      </c>
      <c r="G57" s="117">
        <f t="shared" si="1"/>
        <v>10.8</v>
      </c>
      <c r="H57" s="86" t="s">
        <v>2742</v>
      </c>
      <c r="I57" s="82" t="s">
        <v>519</v>
      </c>
      <c r="J57" s="82" t="s">
        <v>550</v>
      </c>
      <c r="K57" s="89">
        <v>131157731</v>
      </c>
      <c r="L57" s="87"/>
      <c r="M57" s="90" t="str">
        <f t="shared" si="2"/>
        <v/>
      </c>
      <c r="N57" s="87" t="s">
        <v>30</v>
      </c>
      <c r="O57" s="87" t="s">
        <v>1151</v>
      </c>
    </row>
    <row r="58" spans="1:15" s="122" customFormat="1" ht="24.75" customHeight="1" outlineLevel="1" x14ac:dyDescent="0.25">
      <c r="A58" s="60">
        <v>10</v>
      </c>
      <c r="B58" s="86" t="s">
        <v>2737</v>
      </c>
      <c r="C58" s="87" t="s">
        <v>34</v>
      </c>
      <c r="D58" s="82" t="s">
        <v>2741</v>
      </c>
      <c r="E58" s="88">
        <v>43080</v>
      </c>
      <c r="F58" s="88">
        <v>43404</v>
      </c>
      <c r="G58" s="117">
        <f t="shared" si="1"/>
        <v>10.8</v>
      </c>
      <c r="H58" s="86" t="s">
        <v>2742</v>
      </c>
      <c r="I58" s="82" t="s">
        <v>519</v>
      </c>
      <c r="J58" s="82" t="s">
        <v>550</v>
      </c>
      <c r="K58" s="89">
        <v>395131614</v>
      </c>
      <c r="L58" s="87"/>
      <c r="M58" s="90" t="str">
        <f t="shared" si="2"/>
        <v/>
      </c>
      <c r="N58" s="87" t="s">
        <v>30</v>
      </c>
      <c r="O58" s="87" t="s">
        <v>1151</v>
      </c>
    </row>
    <row r="59" spans="1:15" s="122" customFormat="1" ht="24.75" customHeight="1" outlineLevel="1" x14ac:dyDescent="0.25">
      <c r="A59" s="60">
        <v>11</v>
      </c>
      <c r="B59" s="86" t="s">
        <v>2737</v>
      </c>
      <c r="C59" s="87" t="s">
        <v>34</v>
      </c>
      <c r="D59" s="82" t="s">
        <v>2743</v>
      </c>
      <c r="E59" s="88">
        <v>43404</v>
      </c>
      <c r="F59" s="88">
        <v>43441</v>
      </c>
      <c r="G59" s="117">
        <f t="shared" si="1"/>
        <v>1.2333333333333334</v>
      </c>
      <c r="H59" s="86" t="s">
        <v>2742</v>
      </c>
      <c r="I59" s="82" t="s">
        <v>519</v>
      </c>
      <c r="J59" s="82" t="s">
        <v>550</v>
      </c>
      <c r="K59" s="89">
        <v>15105426</v>
      </c>
      <c r="L59" s="87"/>
      <c r="M59" s="90" t="str">
        <f t="shared" si="2"/>
        <v/>
      </c>
      <c r="N59" s="87" t="s">
        <v>30</v>
      </c>
      <c r="O59" s="87" t="s">
        <v>1151</v>
      </c>
    </row>
    <row r="60" spans="1:15" s="122" customFormat="1" ht="24.75" customHeight="1" outlineLevel="1" x14ac:dyDescent="0.25">
      <c r="A60" s="60">
        <v>12</v>
      </c>
      <c r="B60" s="86" t="s">
        <v>2737</v>
      </c>
      <c r="C60" s="87" t="s">
        <v>34</v>
      </c>
      <c r="D60" s="82" t="s">
        <v>2744</v>
      </c>
      <c r="E60" s="88">
        <v>43404</v>
      </c>
      <c r="F60" s="88">
        <v>43441</v>
      </c>
      <c r="G60" s="117">
        <f t="shared" si="1"/>
        <v>1.2333333333333334</v>
      </c>
      <c r="H60" s="86" t="s">
        <v>2742</v>
      </c>
      <c r="I60" s="82" t="s">
        <v>519</v>
      </c>
      <c r="J60" s="82" t="s">
        <v>550</v>
      </c>
      <c r="K60" s="89">
        <v>46521708</v>
      </c>
      <c r="L60" s="87"/>
      <c r="M60" s="90" t="str">
        <f t="shared" si="2"/>
        <v/>
      </c>
      <c r="N60" s="87" t="s">
        <v>30</v>
      </c>
      <c r="O60" s="87" t="s">
        <v>1151</v>
      </c>
    </row>
    <row r="61" spans="1:15" s="122" customFormat="1" ht="24.75" customHeight="1" outlineLevel="1" x14ac:dyDescent="0.25">
      <c r="A61" s="60">
        <v>13</v>
      </c>
      <c r="B61" s="86" t="s">
        <v>2737</v>
      </c>
      <c r="C61" s="87" t="s">
        <v>34</v>
      </c>
      <c r="D61" s="82" t="s">
        <v>2750</v>
      </c>
      <c r="E61" s="88">
        <v>43080</v>
      </c>
      <c r="F61" s="88">
        <v>43404</v>
      </c>
      <c r="G61" s="117">
        <f t="shared" si="1"/>
        <v>10.8</v>
      </c>
      <c r="H61" s="86" t="s">
        <v>2739</v>
      </c>
      <c r="I61" s="82" t="s">
        <v>519</v>
      </c>
      <c r="J61" s="82" t="s">
        <v>555</v>
      </c>
      <c r="K61" s="89">
        <f>1043562127+497629941</f>
        <v>1541192068</v>
      </c>
      <c r="L61" s="87"/>
      <c r="M61" s="90" t="str">
        <f t="shared" si="2"/>
        <v/>
      </c>
      <c r="N61" s="87" t="s">
        <v>2647</v>
      </c>
      <c r="O61" s="87" t="s">
        <v>1151</v>
      </c>
    </row>
    <row r="62" spans="1:15" s="122" customFormat="1" ht="24.75" customHeight="1" outlineLevel="1" x14ac:dyDescent="0.25">
      <c r="A62" s="60">
        <v>14</v>
      </c>
      <c r="B62" s="86" t="s">
        <v>2737</v>
      </c>
      <c r="C62" s="87" t="s">
        <v>34</v>
      </c>
      <c r="D62" s="82" t="s">
        <v>2751</v>
      </c>
      <c r="E62" s="88">
        <v>43405</v>
      </c>
      <c r="F62" s="88">
        <v>43434</v>
      </c>
      <c r="G62" s="117">
        <f t="shared" si="1"/>
        <v>0.96666666666666667</v>
      </c>
      <c r="H62" s="86" t="s">
        <v>2739</v>
      </c>
      <c r="I62" s="82" t="s">
        <v>519</v>
      </c>
      <c r="J62" s="82" t="s">
        <v>555</v>
      </c>
      <c r="K62" s="89">
        <v>168035050</v>
      </c>
      <c r="L62" s="87"/>
      <c r="M62" s="90" t="str">
        <f t="shared" si="2"/>
        <v/>
      </c>
      <c r="N62" s="87" t="s">
        <v>2647</v>
      </c>
      <c r="O62" s="87" t="s">
        <v>1151</v>
      </c>
    </row>
    <row r="63" spans="1:15" s="122" customFormat="1" ht="24.75" customHeight="1" outlineLevel="1" x14ac:dyDescent="0.25">
      <c r="A63" s="60">
        <v>15</v>
      </c>
      <c r="B63" s="86" t="s">
        <v>2722</v>
      </c>
      <c r="C63" s="87" t="s">
        <v>34</v>
      </c>
      <c r="D63" s="82" t="s">
        <v>2745</v>
      </c>
      <c r="E63" s="88">
        <v>43484</v>
      </c>
      <c r="F63" s="88">
        <v>43822</v>
      </c>
      <c r="G63" s="117">
        <f t="shared" si="1"/>
        <v>11.266666666666667</v>
      </c>
      <c r="H63" s="86" t="s">
        <v>2746</v>
      </c>
      <c r="I63" s="82" t="s">
        <v>166</v>
      </c>
      <c r="J63" s="82" t="s">
        <v>183</v>
      </c>
      <c r="K63" s="89">
        <v>836552897</v>
      </c>
      <c r="L63" s="87"/>
      <c r="M63" s="90" t="str">
        <f t="shared" si="2"/>
        <v/>
      </c>
      <c r="N63" s="87" t="s">
        <v>30</v>
      </c>
      <c r="O63" s="87" t="s">
        <v>1151</v>
      </c>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8" t="s">
        <v>2646</v>
      </c>
      <c r="B96" s="239"/>
      <c r="C96" s="239"/>
      <c r="D96" s="239"/>
      <c r="E96" s="239"/>
      <c r="F96" s="239"/>
      <c r="G96" s="239"/>
      <c r="H96" s="239"/>
      <c r="I96" s="239"/>
      <c r="J96" s="239"/>
      <c r="K96" s="239"/>
      <c r="L96" s="239"/>
      <c r="M96" s="239"/>
      <c r="N96" s="239"/>
      <c r="O96" s="240"/>
    </row>
    <row r="97" spans="1:15" ht="15" customHeight="1" x14ac:dyDescent="0.25">
      <c r="A97" s="241" t="s">
        <v>2710</v>
      </c>
      <c r="B97" s="242"/>
      <c r="C97" s="242"/>
      <c r="D97" s="242"/>
      <c r="E97" s="242"/>
      <c r="F97" s="242"/>
      <c r="G97" s="242"/>
      <c r="H97" s="242"/>
      <c r="I97" s="242"/>
      <c r="J97" s="242"/>
      <c r="K97" s="242"/>
      <c r="L97" s="242"/>
      <c r="M97" s="242"/>
      <c r="N97" s="242"/>
      <c r="O97" s="243"/>
    </row>
    <row r="98" spans="1:15" x14ac:dyDescent="0.25">
      <c r="A98" s="244"/>
      <c r="B98" s="245"/>
      <c r="C98" s="245"/>
      <c r="D98" s="245"/>
      <c r="E98" s="245"/>
      <c r="F98" s="245"/>
      <c r="G98" s="245"/>
      <c r="H98" s="245"/>
      <c r="I98" s="245"/>
      <c r="J98" s="245"/>
      <c r="K98" s="245"/>
      <c r="L98" s="245"/>
      <c r="M98" s="245"/>
      <c r="N98" s="245"/>
      <c r="O98" s="246"/>
    </row>
    <row r="99" spans="1:15" s="120" customFormat="1" ht="26.25" customHeight="1" x14ac:dyDescent="0.25">
      <c r="A99" s="1"/>
      <c r="B99" s="1"/>
      <c r="C99" s="1"/>
      <c r="D99" s="1"/>
      <c r="E99" s="1"/>
      <c r="F99" s="1"/>
      <c r="G99" s="1"/>
      <c r="H99" s="1"/>
      <c r="I99" s="224" t="s">
        <v>11</v>
      </c>
      <c r="J99" s="225"/>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t="s">
        <v>2722</v>
      </c>
      <c r="C101" s="87" t="s">
        <v>34</v>
      </c>
      <c r="D101" s="82" t="s">
        <v>2747</v>
      </c>
      <c r="E101" s="88">
        <v>43882</v>
      </c>
      <c r="F101" s="88">
        <v>44165</v>
      </c>
      <c r="G101" s="117">
        <f t="shared" ref="G101:G140" si="3">IF(AND(E101&lt;&gt;"",F101&lt;&gt;""),((F101-E101)/30),"")</f>
        <v>9.4333333333333336</v>
      </c>
      <c r="H101" s="86" t="s">
        <v>2748</v>
      </c>
      <c r="I101" s="82" t="s">
        <v>166</v>
      </c>
      <c r="J101" s="82" t="s">
        <v>183</v>
      </c>
      <c r="K101" s="91">
        <v>885810156</v>
      </c>
      <c r="L101" s="192">
        <f>+IF(AND(K101&gt;0,O101="Ejecución"),(K101/877802)*Tabla283[[#This Row],[% participación]],IF(AND(K101&gt;0,O101&lt;&gt;"Ejecución"),"-",""))</f>
        <v>1009.1229639485898</v>
      </c>
      <c r="M101" s="87" t="s">
        <v>1151</v>
      </c>
      <c r="N101" s="90">
        <f t="shared" ref="N101:N140" si="4">+IF(M101="No",1,IF(M101="Si","Ingrese %",""))</f>
        <v>1</v>
      </c>
      <c r="O101" s="92" t="s">
        <v>1153</v>
      </c>
    </row>
    <row r="102" spans="1:15" s="121" customFormat="1" ht="24.75" customHeight="1" x14ac:dyDescent="0.25">
      <c r="A102" s="59">
        <v>2</v>
      </c>
      <c r="B102" s="86" t="s">
        <v>2776</v>
      </c>
      <c r="C102" s="87" t="s">
        <v>34</v>
      </c>
      <c r="D102" s="82" t="s">
        <v>2771</v>
      </c>
      <c r="E102" s="329">
        <v>44167</v>
      </c>
      <c r="F102" s="88">
        <v>44773</v>
      </c>
      <c r="G102" s="117">
        <f t="shared" si="3"/>
        <v>20.2</v>
      </c>
      <c r="H102" s="86" t="s">
        <v>2777</v>
      </c>
      <c r="I102" s="82" t="s">
        <v>1159</v>
      </c>
      <c r="J102" s="82" t="s">
        <v>191</v>
      </c>
      <c r="K102" s="91">
        <v>6508969479</v>
      </c>
      <c r="L102" s="192">
        <f>+IF(AND(K102&gt;0,O102="Ejecución"),(K102/877802)*Tabla283[[#This Row],[% participación]],IF(AND(K102&gt;0,O102&lt;&gt;"Ejecución"),"-",""))</f>
        <v>3707.5385331771859</v>
      </c>
      <c r="M102" s="87" t="s">
        <v>29</v>
      </c>
      <c r="N102" s="90">
        <v>0.5</v>
      </c>
      <c r="O102" s="92" t="s">
        <v>1153</v>
      </c>
    </row>
    <row r="103" spans="1:15" s="121" customFormat="1" ht="24.75" customHeight="1" x14ac:dyDescent="0.25">
      <c r="A103" s="59">
        <v>3</v>
      </c>
      <c r="B103" s="86" t="s">
        <v>2737</v>
      </c>
      <c r="C103" s="87" t="s">
        <v>34</v>
      </c>
      <c r="D103" s="82" t="s">
        <v>2772</v>
      </c>
      <c r="E103" s="329">
        <v>44176</v>
      </c>
      <c r="F103" s="88">
        <v>44773</v>
      </c>
      <c r="G103" s="117">
        <f t="shared" si="3"/>
        <v>19.899999999999999</v>
      </c>
      <c r="H103" s="86" t="s">
        <v>2778</v>
      </c>
      <c r="I103" s="82" t="s">
        <v>519</v>
      </c>
      <c r="J103" s="82" t="s">
        <v>550</v>
      </c>
      <c r="K103" s="91">
        <v>4334621514</v>
      </c>
      <c r="L103" s="192">
        <f>+IF(AND(K103&gt;0,O103="Ejecución"),(K103/877802)*Tabla283[[#This Row],[% participación]],IF(AND(K103&gt;0,O103&lt;&gt;"Ejecución"),"-",""))</f>
        <v>2469.020071724603</v>
      </c>
      <c r="M103" s="87" t="s">
        <v>29</v>
      </c>
      <c r="N103" s="90">
        <v>0.5</v>
      </c>
      <c r="O103" s="92" t="s">
        <v>1153</v>
      </c>
    </row>
    <row r="104" spans="1:15" s="121" customFormat="1" ht="24.75" customHeight="1" outlineLevel="1" x14ac:dyDescent="0.25">
      <c r="A104" s="59">
        <v>4</v>
      </c>
      <c r="B104" s="86" t="s">
        <v>2737</v>
      </c>
      <c r="C104" s="87" t="s">
        <v>34</v>
      </c>
      <c r="D104" s="82" t="s">
        <v>2773</v>
      </c>
      <c r="E104" s="329">
        <v>44176</v>
      </c>
      <c r="F104" s="88">
        <v>44773</v>
      </c>
      <c r="G104" s="117">
        <f t="shared" si="3"/>
        <v>19.899999999999999</v>
      </c>
      <c r="H104" s="86" t="s">
        <v>2779</v>
      </c>
      <c r="I104" s="82" t="s">
        <v>519</v>
      </c>
      <c r="J104" s="82" t="s">
        <v>533</v>
      </c>
      <c r="K104" s="91">
        <v>2681458131</v>
      </c>
      <c r="L104" s="192">
        <f>+IF(AND(K104&gt;0,O104="Ejecución"),(K104/877802)*Tabla283[[#This Row],[% participación]],IF(AND(K104&gt;0,O104&lt;&gt;"Ejecución"),"-",""))</f>
        <v>1527.3707117322585</v>
      </c>
      <c r="M104" s="87" t="s">
        <v>29</v>
      </c>
      <c r="N104" s="90">
        <v>0.5</v>
      </c>
      <c r="O104" s="92" t="s">
        <v>1153</v>
      </c>
    </row>
    <row r="105" spans="1:15" s="122" customFormat="1" ht="24.75" customHeight="1" outlineLevel="1" x14ac:dyDescent="0.25">
      <c r="A105" s="60">
        <v>5</v>
      </c>
      <c r="B105" s="86" t="s">
        <v>2737</v>
      </c>
      <c r="C105" s="87" t="s">
        <v>34</v>
      </c>
      <c r="D105" s="82" t="s">
        <v>2774</v>
      </c>
      <c r="E105" s="329">
        <v>44179</v>
      </c>
      <c r="F105" s="88">
        <v>44773</v>
      </c>
      <c r="G105" s="117">
        <f t="shared" si="3"/>
        <v>19.8</v>
      </c>
      <c r="H105" s="86" t="s">
        <v>2780</v>
      </c>
      <c r="I105" s="82" t="s">
        <v>519</v>
      </c>
      <c r="J105" s="82" t="s">
        <v>567</v>
      </c>
      <c r="K105" s="91">
        <v>3244429372</v>
      </c>
      <c r="L105" s="192">
        <f>+IF(AND(K105&gt;0,O105="Ejecución"),(K105/877802)*Tabla283[[#This Row],[% participación]],IF(AND(K105&gt;0,O105&lt;&gt;"Ejecución"),"-",""))</f>
        <v>1848.0416836598686</v>
      </c>
      <c r="M105" s="87" t="s">
        <v>29</v>
      </c>
      <c r="N105" s="90">
        <v>0.5</v>
      </c>
      <c r="O105" s="92" t="s">
        <v>1153</v>
      </c>
    </row>
    <row r="106" spans="1:15" s="122" customFormat="1" ht="24.75" customHeight="1" outlineLevel="1" x14ac:dyDescent="0.25">
      <c r="A106" s="59">
        <v>6</v>
      </c>
      <c r="B106" s="86" t="s">
        <v>2737</v>
      </c>
      <c r="C106" s="87" t="s">
        <v>34</v>
      </c>
      <c r="D106" s="82" t="s">
        <v>2775</v>
      </c>
      <c r="E106" s="329">
        <v>44176</v>
      </c>
      <c r="F106" s="88">
        <v>44773</v>
      </c>
      <c r="G106" s="117">
        <f t="shared" si="3"/>
        <v>19.899999999999999</v>
      </c>
      <c r="H106" s="86" t="s">
        <v>2748</v>
      </c>
      <c r="I106" s="82" t="s">
        <v>519</v>
      </c>
      <c r="J106" s="82" t="s">
        <v>595</v>
      </c>
      <c r="K106" s="91">
        <v>163697948</v>
      </c>
      <c r="L106" s="192">
        <f>+IF(AND(K106&gt;0,O106="Ejecución"),(K106/877802)*Tabla283[[#This Row],[% participación]],IF(AND(K106&gt;0,O106&lt;&gt;"Ejecución"),"-",""))</f>
        <v>93.243093545013565</v>
      </c>
      <c r="M106" s="87" t="s">
        <v>29</v>
      </c>
      <c r="N106" s="90">
        <v>0.5</v>
      </c>
      <c r="O106" s="92" t="s">
        <v>1153</v>
      </c>
    </row>
    <row r="107" spans="1:15" s="122" customFormat="1" ht="24.75" customHeight="1" outlineLevel="1" x14ac:dyDescent="0.25">
      <c r="A107" s="60">
        <v>7</v>
      </c>
      <c r="B107" s="86"/>
      <c r="C107" s="87"/>
      <c r="D107" s="82"/>
      <c r="E107" s="88"/>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0" t="s">
        <v>15</v>
      </c>
      <c r="B143" s="211"/>
      <c r="C143" s="211"/>
      <c r="D143" s="211"/>
      <c r="E143" s="212"/>
      <c r="F143" s="211" t="s">
        <v>17</v>
      </c>
      <c r="G143" s="211"/>
      <c r="H143" s="211"/>
      <c r="I143" s="210" t="s">
        <v>18</v>
      </c>
      <c r="J143" s="211"/>
      <c r="K143" s="211"/>
      <c r="L143" s="211"/>
      <c r="M143" s="211"/>
      <c r="N143" s="211"/>
      <c r="O143" s="212"/>
    </row>
    <row r="144" spans="1:15" ht="51.75" customHeight="1" x14ac:dyDescent="0.25">
      <c r="A144" s="226" t="s">
        <v>2717</v>
      </c>
      <c r="B144" s="227"/>
      <c r="C144" s="227"/>
      <c r="D144" s="227"/>
      <c r="E144" s="228"/>
      <c r="F144" s="229" t="s">
        <v>2718</v>
      </c>
      <c r="G144" s="229"/>
      <c r="H144" s="229"/>
      <c r="I144" s="226" t="s">
        <v>2643</v>
      </c>
      <c r="J144" s="227"/>
      <c r="K144" s="227"/>
      <c r="L144" s="227"/>
      <c r="M144" s="227"/>
      <c r="N144" s="227"/>
      <c r="O144" s="228"/>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0" t="s">
        <v>2626</v>
      </c>
      <c r="C146" s="230"/>
      <c r="D146" s="230"/>
      <c r="E146" s="8"/>
      <c r="F146" s="5"/>
      <c r="G146" s="231" t="s">
        <v>2626</v>
      </c>
      <c r="H146" s="231"/>
      <c r="I146" s="232" t="s">
        <v>1167</v>
      </c>
      <c r="J146" s="233"/>
      <c r="K146" s="233"/>
      <c r="L146" s="233"/>
      <c r="M146" s="233"/>
      <c r="N146" s="93" t="s">
        <v>1151</v>
      </c>
      <c r="O146" s="8"/>
      <c r="S146" s="123" t="str">
        <f>N146</f>
        <v>No</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t="s">
        <v>29</v>
      </c>
      <c r="E148" s="8"/>
      <c r="F148" s="5"/>
      <c r="G148" s="93" t="s">
        <v>29</v>
      </c>
      <c r="I148" s="234" t="s">
        <v>2656</v>
      </c>
      <c r="J148" s="235"/>
      <c r="K148" s="235"/>
      <c r="L148" s="235"/>
      <c r="M148" s="235"/>
      <c r="N148" s="235"/>
      <c r="O148" s="236"/>
      <c r="Q148" s="118" t="s">
        <v>17</v>
      </c>
      <c r="U148" s="123" t="str">
        <f>D148</f>
        <v>Si</v>
      </c>
    </row>
    <row r="149" spans="1:28" x14ac:dyDescent="0.25">
      <c r="A149" s="9"/>
      <c r="B149" s="237" t="s">
        <v>2712</v>
      </c>
      <c r="C149" s="237"/>
      <c r="D149" s="237"/>
      <c r="E149" s="8"/>
      <c r="F149" s="5"/>
      <c r="H149" s="130" t="s">
        <v>2711</v>
      </c>
      <c r="I149" s="234"/>
      <c r="J149" s="235"/>
      <c r="K149" s="235"/>
      <c r="L149" s="235"/>
      <c r="M149" s="235"/>
      <c r="N149" s="235"/>
      <c r="O149" s="236"/>
      <c r="Q149" s="123" t="str">
        <f>G148</f>
        <v>Si</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0" t="s">
        <v>26</v>
      </c>
      <c r="B153" s="211"/>
      <c r="C153" s="211"/>
      <c r="D153" s="211"/>
      <c r="E153" s="211"/>
      <c r="F153" s="211"/>
      <c r="G153" s="211"/>
      <c r="H153" s="211"/>
      <c r="I153" s="211"/>
      <c r="J153" s="211"/>
      <c r="K153" s="211"/>
      <c r="L153" s="211"/>
      <c r="M153" s="211"/>
      <c r="N153" s="211"/>
      <c r="O153" s="212"/>
    </row>
    <row r="154" spans="1:28" ht="15" customHeight="1" x14ac:dyDescent="0.25">
      <c r="A154" s="213" t="s">
        <v>1169</v>
      </c>
      <c r="B154" s="214"/>
      <c r="C154" s="214"/>
      <c r="D154" s="214"/>
      <c r="E154" s="214"/>
      <c r="F154" s="214"/>
      <c r="G154" s="214"/>
      <c r="H154" s="214"/>
      <c r="I154" s="214"/>
      <c r="J154" s="214"/>
      <c r="K154" s="214"/>
      <c r="L154" s="214"/>
      <c r="M154" s="214"/>
      <c r="N154" s="214"/>
      <c r="O154" s="215"/>
    </row>
    <row r="155" spans="1:28" ht="15.75" thickBot="1" x14ac:dyDescent="0.3">
      <c r="A155" s="216"/>
      <c r="B155" s="217"/>
      <c r="C155" s="217"/>
      <c r="D155" s="217"/>
      <c r="E155" s="217"/>
      <c r="F155" s="217"/>
      <c r="G155" s="217"/>
      <c r="H155" s="217"/>
      <c r="I155" s="217"/>
      <c r="J155" s="217"/>
      <c r="K155" s="217"/>
      <c r="L155" s="217"/>
      <c r="M155" s="217"/>
      <c r="N155" s="217"/>
      <c r="O155" s="218"/>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8" t="s">
        <v>1168</v>
      </c>
      <c r="C157" s="208"/>
      <c r="D157" s="208"/>
      <c r="E157" s="208"/>
      <c r="F157" s="208"/>
      <c r="G157" s="208"/>
      <c r="H157" s="21"/>
      <c r="I157" s="195" t="s">
        <v>1180</v>
      </c>
      <c r="J157" s="196"/>
      <c r="K157" s="196"/>
      <c r="L157" s="196"/>
      <c r="M157" s="196"/>
      <c r="N157" s="19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8" t="s">
        <v>19</v>
      </c>
      <c r="C158" s="199"/>
      <c r="D158" s="200"/>
      <c r="E158" s="195" t="s">
        <v>2628</v>
      </c>
      <c r="F158" s="196"/>
      <c r="G158" s="197"/>
      <c r="H158" s="5"/>
      <c r="I158" s="198" t="s">
        <v>19</v>
      </c>
      <c r="J158" s="199"/>
      <c r="K158" s="200"/>
      <c r="L158" s="111" t="s">
        <v>2627</v>
      </c>
      <c r="M158" s="111"/>
      <c r="N158" s="111"/>
      <c r="O158" s="8"/>
      <c r="Q158" s="124">
        <f>F160</f>
        <v>0</v>
      </c>
      <c r="R158" s="124">
        <f>F161</f>
        <v>0.01</v>
      </c>
      <c r="S158" s="124">
        <f>F162</f>
        <v>0</v>
      </c>
      <c r="T158" s="124">
        <f>F163</f>
        <v>0</v>
      </c>
      <c r="U158" s="124">
        <f>C166</f>
        <v>0.03</v>
      </c>
      <c r="V158" s="128">
        <f>E166</f>
        <v>20785401</v>
      </c>
      <c r="W158" s="124" t="str">
        <f>G160</f>
        <v/>
      </c>
      <c r="X158" s="124">
        <f>G161</f>
        <v>0.03</v>
      </c>
      <c r="Y158" s="124" t="str">
        <f>G162</f>
        <v/>
      </c>
      <c r="Z158" s="124" t="str">
        <f>G163</f>
        <v/>
      </c>
    </row>
    <row r="159" spans="1:28" x14ac:dyDescent="0.25">
      <c r="A159" s="9"/>
      <c r="B159" s="201"/>
      <c r="C159" s="202"/>
      <c r="D159" s="203"/>
      <c r="E159" s="111" t="s">
        <v>2629</v>
      </c>
      <c r="F159" s="111" t="s">
        <v>2630</v>
      </c>
      <c r="G159" s="111" t="s">
        <v>2631</v>
      </c>
      <c r="H159" s="5"/>
      <c r="I159" s="201"/>
      <c r="J159" s="202"/>
      <c r="K159" s="203"/>
      <c r="L159" s="111" t="s">
        <v>2629</v>
      </c>
      <c r="M159" s="111" t="s">
        <v>2630</v>
      </c>
      <c r="N159" s="111" t="s">
        <v>2631</v>
      </c>
      <c r="O159" s="8"/>
    </row>
    <row r="160" spans="1:28" x14ac:dyDescent="0.25">
      <c r="A160" s="9"/>
      <c r="B160" s="207" t="s">
        <v>1170</v>
      </c>
      <c r="C160" s="207"/>
      <c r="D160" s="207"/>
      <c r="E160" s="25">
        <v>0.02</v>
      </c>
      <c r="F160" s="96"/>
      <c r="G160" s="26" t="str">
        <f>IF(F160&gt;0,SUM(E160+F160),"")</f>
        <v/>
      </c>
      <c r="H160" s="5"/>
      <c r="I160" s="204" t="s">
        <v>1175</v>
      </c>
      <c r="J160" s="205"/>
      <c r="K160" s="206"/>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7" t="s">
        <v>1171</v>
      </c>
      <c r="C161" s="207"/>
      <c r="D161" s="207"/>
      <c r="E161" s="25">
        <v>0.02</v>
      </c>
      <c r="F161" s="96">
        <v>0.01</v>
      </c>
      <c r="G161" s="26">
        <f>IF(F161&gt;0,SUM(E161+F161),"")</f>
        <v>0.03</v>
      </c>
      <c r="H161" s="5"/>
      <c r="I161" s="204" t="s">
        <v>1176</v>
      </c>
      <c r="J161" s="205"/>
      <c r="K161" s="206"/>
      <c r="L161" s="25">
        <v>0.02</v>
      </c>
      <c r="M161" s="96"/>
      <c r="N161" s="26" t="str">
        <f>IF(M161&gt;0,SUM(L161+M161),"")</f>
        <v/>
      </c>
      <c r="O161" s="8"/>
      <c r="Q161" s="124">
        <f>M160</f>
        <v>0</v>
      </c>
      <c r="R161" s="124">
        <f>M161</f>
        <v>0</v>
      </c>
      <c r="S161" s="124">
        <f>M162</f>
        <v>0</v>
      </c>
      <c r="T161" s="124">
        <f>M163</f>
        <v>0</v>
      </c>
      <c r="U161" s="124">
        <f>M164</f>
        <v>0.01</v>
      </c>
      <c r="V161" s="124">
        <f>J166</f>
        <v>0.03</v>
      </c>
      <c r="W161" s="128">
        <f>M166</f>
        <v>20785401</v>
      </c>
      <c r="X161" s="124" t="str">
        <f>N160</f>
        <v/>
      </c>
      <c r="Y161" s="124" t="str">
        <f>N161</f>
        <v/>
      </c>
      <c r="Z161" s="124" t="str">
        <f>N162</f>
        <v/>
      </c>
      <c r="AA161" s="124" t="str">
        <f>N163</f>
        <v/>
      </c>
      <c r="AB161" s="124">
        <f>N164</f>
        <v>0.03</v>
      </c>
    </row>
    <row r="162" spans="1:28" x14ac:dyDescent="0.25">
      <c r="A162" s="9"/>
      <c r="B162" s="207" t="s">
        <v>1172</v>
      </c>
      <c r="C162" s="207"/>
      <c r="D162" s="207"/>
      <c r="E162" s="25">
        <v>0.02</v>
      </c>
      <c r="F162" s="96"/>
      <c r="G162" s="26" t="str">
        <f>IF(F162&gt;0,SUM(E162+F162),"")</f>
        <v/>
      </c>
      <c r="H162" s="5"/>
      <c r="I162" s="204" t="s">
        <v>1177</v>
      </c>
      <c r="J162" s="205"/>
      <c r="K162" s="206"/>
      <c r="L162" s="25">
        <v>0.02</v>
      </c>
      <c r="M162" s="96"/>
      <c r="N162" s="26" t="str">
        <f>IF(M162&gt;0,SUM(L162+M162),"")</f>
        <v/>
      </c>
      <c r="O162" s="8"/>
    </row>
    <row r="163" spans="1:28" x14ac:dyDescent="0.25">
      <c r="A163" s="9"/>
      <c r="B163" s="207" t="s">
        <v>1173</v>
      </c>
      <c r="C163" s="207"/>
      <c r="D163" s="207"/>
      <c r="E163" s="25">
        <v>0.03</v>
      </c>
      <c r="F163" s="96"/>
      <c r="G163" s="26" t="str">
        <f>IF(F163&gt;0,SUM(E163+F163),"")</f>
        <v/>
      </c>
      <c r="H163" s="5"/>
      <c r="I163" s="204" t="s">
        <v>1178</v>
      </c>
      <c r="J163" s="205"/>
      <c r="K163" s="206"/>
      <c r="L163" s="25">
        <v>0.02</v>
      </c>
      <c r="M163" s="96"/>
      <c r="N163" s="26" t="str">
        <f>IF(M163&gt;0,SUM(L163+M163),"")</f>
        <v/>
      </c>
      <c r="O163" s="8"/>
    </row>
    <row r="164" spans="1:28" x14ac:dyDescent="0.25">
      <c r="A164" s="9"/>
      <c r="B164" s="5"/>
      <c r="C164" s="5"/>
      <c r="D164" s="5"/>
      <c r="E164" s="5"/>
      <c r="F164" s="5"/>
      <c r="G164" s="5"/>
      <c r="H164" s="5"/>
      <c r="I164" s="204" t="s">
        <v>1179</v>
      </c>
      <c r="J164" s="205"/>
      <c r="K164" s="206"/>
      <c r="L164" s="25">
        <v>0.02</v>
      </c>
      <c r="M164" s="96">
        <v>0.01</v>
      </c>
      <c r="N164" s="26">
        <f>IF(M164&gt;0,SUM(L164+M164),"")</f>
        <v>0.03</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0.03</v>
      </c>
      <c r="D166" s="110" t="s">
        <v>2641</v>
      </c>
      <c r="E166" s="95">
        <f>+(C166*K20)</f>
        <v>20785401</v>
      </c>
      <c r="F166" s="39"/>
      <c r="H166" s="22"/>
      <c r="I166" s="28" t="s">
        <v>2640</v>
      </c>
      <c r="J166" s="94">
        <f>+SUM(N160:N164)</f>
        <v>0.03</v>
      </c>
      <c r="K166" s="273" t="s">
        <v>2641</v>
      </c>
      <c r="L166" s="273"/>
      <c r="M166" s="97">
        <f>+J166*K20</f>
        <v>20785401</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0" t="s">
        <v>20</v>
      </c>
      <c r="B169" s="211"/>
      <c r="C169" s="211"/>
      <c r="D169" s="211"/>
      <c r="E169" s="211"/>
      <c r="F169" s="211"/>
      <c r="G169" s="211"/>
      <c r="H169" s="211"/>
      <c r="I169" s="211"/>
      <c r="J169" s="211"/>
      <c r="K169" s="211"/>
      <c r="L169" s="211"/>
      <c r="M169" s="211"/>
      <c r="N169" s="211"/>
      <c r="O169" s="212"/>
    </row>
    <row r="170" spans="1:28" ht="15" customHeight="1" x14ac:dyDescent="0.25">
      <c r="A170" s="213" t="s">
        <v>21</v>
      </c>
      <c r="B170" s="214"/>
      <c r="C170" s="214"/>
      <c r="D170" s="214"/>
      <c r="E170" s="214"/>
      <c r="F170" s="214"/>
      <c r="G170" s="214"/>
      <c r="H170" s="214"/>
      <c r="I170" s="214"/>
      <c r="J170" s="214"/>
      <c r="K170" s="214"/>
      <c r="L170" s="214"/>
      <c r="M170" s="214"/>
      <c r="N170" s="214"/>
      <c r="O170" s="215"/>
    </row>
    <row r="171" spans="1:28" ht="15.75" thickBot="1" x14ac:dyDescent="0.3">
      <c r="A171" s="216"/>
      <c r="B171" s="217"/>
      <c r="C171" s="217"/>
      <c r="D171" s="217"/>
      <c r="E171" s="217"/>
      <c r="F171" s="217"/>
      <c r="G171" s="217"/>
      <c r="H171" s="217"/>
      <c r="I171" s="217"/>
      <c r="J171" s="217"/>
      <c r="K171" s="217"/>
      <c r="L171" s="217"/>
      <c r="M171" s="217"/>
      <c r="N171" s="217"/>
      <c r="O171" s="218"/>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3" t="s">
        <v>2649</v>
      </c>
      <c r="C173" s="223"/>
      <c r="E173" s="5" t="s">
        <v>22</v>
      </c>
      <c r="H173" s="104" t="s">
        <v>27</v>
      </c>
      <c r="J173" s="5" t="s">
        <v>2650</v>
      </c>
      <c r="K173" s="5"/>
      <c r="M173" s="5"/>
      <c r="N173" s="5"/>
      <c r="O173" s="8"/>
      <c r="Q173" s="125">
        <f>C174</f>
        <v>41964</v>
      </c>
      <c r="R173" s="123">
        <f>E174</f>
        <v>1919</v>
      </c>
      <c r="S173" s="123" t="str">
        <f>H174</f>
        <v>CARMEN JOSEFA BLANCO CASALINS</v>
      </c>
      <c r="T173" s="125">
        <f>K174</f>
        <v>41989</v>
      </c>
    </row>
    <row r="174" spans="1:28" x14ac:dyDescent="0.25">
      <c r="A174" s="9"/>
      <c r="C174" s="100">
        <v>41964</v>
      </c>
      <c r="D174" s="5"/>
      <c r="E174" s="98">
        <v>1919</v>
      </c>
      <c r="F174" s="5"/>
      <c r="G174" s="5"/>
      <c r="H174" s="98" t="s">
        <v>2749</v>
      </c>
      <c r="J174" s="5"/>
      <c r="K174" s="100">
        <v>41989</v>
      </c>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0" t="s">
        <v>32</v>
      </c>
      <c r="B178" s="211"/>
      <c r="C178" s="211"/>
      <c r="D178" s="211"/>
      <c r="E178" s="211"/>
      <c r="F178" s="211"/>
      <c r="G178" s="211"/>
      <c r="H178" s="211"/>
      <c r="I178" s="211"/>
      <c r="J178" s="211"/>
      <c r="K178" s="211"/>
      <c r="L178" s="211"/>
      <c r="M178" s="211"/>
      <c r="N178" s="211"/>
      <c r="O178" s="212"/>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19" t="s">
        <v>2688</v>
      </c>
      <c r="C180" s="219"/>
      <c r="D180" s="219"/>
      <c r="E180" s="219"/>
      <c r="F180" s="219"/>
      <c r="G180" s="219"/>
      <c r="H180" s="219"/>
      <c r="I180" s="219"/>
      <c r="J180" s="219"/>
      <c r="K180" s="219"/>
      <c r="L180" s="219"/>
      <c r="M180" s="219"/>
      <c r="N180" s="219"/>
      <c r="O180" s="8"/>
    </row>
    <row r="181" spans="1:21" x14ac:dyDescent="0.25">
      <c r="A181" s="9"/>
      <c r="B181" s="220"/>
      <c r="C181" s="220"/>
      <c r="D181" s="220"/>
      <c r="E181" s="220"/>
      <c r="F181" s="220"/>
      <c r="G181" s="220"/>
      <c r="H181" s="220"/>
      <c r="I181" s="220"/>
      <c r="J181" s="220"/>
      <c r="K181" s="220"/>
      <c r="L181" s="220"/>
      <c r="M181" s="220"/>
      <c r="N181" s="220"/>
      <c r="O181" s="8"/>
    </row>
    <row r="182" spans="1:21" x14ac:dyDescent="0.25">
      <c r="A182" s="9"/>
      <c r="B182" s="221" t="s">
        <v>2689</v>
      </c>
      <c r="C182" s="222"/>
      <c r="D182" s="222"/>
      <c r="E182" s="222"/>
      <c r="F182" s="222"/>
      <c r="G182" s="222"/>
      <c r="H182" s="222"/>
      <c r="I182" s="222"/>
      <c r="J182" s="222"/>
      <c r="K182" s="222"/>
      <c r="L182" s="222"/>
      <c r="M182" s="222"/>
      <c r="N182" s="222"/>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t="str">
        <f>C193</f>
        <v>NUBIA LAITON FORERO</v>
      </c>
      <c r="R191" s="123" t="str">
        <f>H192</f>
        <v>Calle 148 # 21 - 56 Bogotá D.C.</v>
      </c>
      <c r="S191" s="123" t="str">
        <f>H193</f>
        <v>3112932122 y 3001442</v>
      </c>
      <c r="T191" s="123" t="str">
        <f>K192</f>
        <v>Calle 148 # 21 - 56 Bogotá D.C.</v>
      </c>
      <c r="U191" s="123" t="str">
        <f>K193</f>
        <v>utfpc.fsds@gmail.com</v>
      </c>
    </row>
    <row r="192" spans="1:21" x14ac:dyDescent="0.25">
      <c r="A192" s="9"/>
      <c r="B192" s="30" t="s">
        <v>31</v>
      </c>
      <c r="C192" s="98"/>
      <c r="D192" s="22"/>
      <c r="G192" s="30" t="s">
        <v>2633</v>
      </c>
      <c r="H192" s="99" t="s">
        <v>2763</v>
      </c>
      <c r="J192" s="30" t="s">
        <v>2635</v>
      </c>
      <c r="K192" s="99" t="s">
        <v>2763</v>
      </c>
      <c r="L192" s="22"/>
      <c r="M192" s="22"/>
      <c r="N192" s="22"/>
      <c r="O192" s="8"/>
    </row>
    <row r="193" spans="1:15" x14ac:dyDescent="0.25">
      <c r="A193" s="9"/>
      <c r="B193" s="30" t="s">
        <v>2632</v>
      </c>
      <c r="C193" s="98" t="s">
        <v>2762</v>
      </c>
      <c r="D193" s="22"/>
      <c r="G193" s="30" t="s">
        <v>2634</v>
      </c>
      <c r="H193" s="99" t="s">
        <v>2764</v>
      </c>
      <c r="J193" s="30" t="s">
        <v>2636</v>
      </c>
      <c r="K193" s="98" t="s">
        <v>2765</v>
      </c>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verticalCentered="1"/>
  <pageMargins left="3.937007874015748E-2" right="3.937007874015748E-2" top="0.35433070866141736" bottom="0.35433070866141736" header="0.31496062992125984" footer="0.31496062992125984"/>
  <pageSetup scale="25" orientation="landscape" r:id="rId1"/>
  <rowBreaks count="2" manualBreakCount="2">
    <brk id="94" max="16383" man="1"/>
    <brk id="167" max="16383" man="1"/>
  </rowBreaks>
  <ignoredErrors>
    <ignoredError sqref="M166 N20:N21 C166 E166 J166 M90:M93 N107:N140" unlockedFormula="1"/>
    <ignoredError sqref="R19" evalError="1"/>
    <ignoredError sqref="C108:F140 G101 O107:O140 L49 L51 C64:L93 G49 G50:G51 I21:J35 H107:K140 M107:M140 G54 L50 G52 L52 G53 L53 G57 G58 G59 G60 L54 G55 L55 G56 L56 L57 L58 G62 L59 L60 G61 L61 G63 L63 N64:O93 L62 C107 F107"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topLeftCell="A184" zoomScale="75" zoomScaleNormal="75" zoomScaleSheetLayoutView="25" workbookViewId="0">
      <selection activeCell="A201" sqref="A20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2766</v>
      </c>
      <c r="D15" s="38"/>
      <c r="E15" s="38"/>
      <c r="F15" s="5"/>
      <c r="G15" s="35" t="s">
        <v>1174</v>
      </c>
      <c r="H15" s="81" t="s">
        <v>519</v>
      </c>
      <c r="I15" s="35" t="s">
        <v>2637</v>
      </c>
      <c r="J15" s="81" t="s">
        <v>2645</v>
      </c>
      <c r="L15" s="247" t="s">
        <v>10</v>
      </c>
      <c r="M15" s="247"/>
      <c r="N15" s="85">
        <v>0.5</v>
      </c>
      <c r="O15" s="8"/>
      <c r="Q15" s="123" t="str">
        <f>C15</f>
        <v>49</v>
      </c>
      <c r="R15" s="123" t="str">
        <f>H15</f>
        <v>CUNDINAMARCA</v>
      </c>
      <c r="S15" s="123" t="str">
        <f>J15</f>
        <v>Plural</v>
      </c>
      <c r="T15" s="123">
        <f>N15</f>
        <v>0.5</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Tabla31620[NIT:]</f>
        <v>900869649</v>
      </c>
      <c r="R19" s="123" t="str">
        <f>B38</f>
        <v>FUNDACION PROPAIS COLOMBIA FPC</v>
      </c>
      <c r="S19" s="123"/>
      <c r="T19" s="123"/>
    </row>
    <row r="20" spans="1:20" ht="30" customHeight="1" x14ac:dyDescent="0.25">
      <c r="A20" s="9"/>
      <c r="B20" s="136">
        <v>900869649</v>
      </c>
      <c r="C20" s="5"/>
      <c r="D20" s="5"/>
      <c r="E20" s="113" t="s">
        <v>2692</v>
      </c>
      <c r="F20" s="194" t="s">
        <v>2752</v>
      </c>
      <c r="G20" s="5"/>
      <c r="H20" s="258"/>
      <c r="I20" s="82" t="s">
        <v>519</v>
      </c>
      <c r="J20" s="82" t="s">
        <v>630</v>
      </c>
      <c r="K20" s="83">
        <v>1871763781</v>
      </c>
      <c r="L20" s="84">
        <v>44166</v>
      </c>
      <c r="M20" s="84">
        <v>44773</v>
      </c>
      <c r="N20" s="138">
        <f>+(M20-L20)/30</f>
        <v>20.233333333333334</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str">
        <f>VLOOKUP(B20,EAS!A2:B1439,2,0)</f>
        <v>FUNDACION PROPAIS COLOMBIA FPC</v>
      </c>
      <c r="C38" s="248"/>
      <c r="D38" s="248"/>
      <c r="E38" s="248"/>
      <c r="F38" s="248"/>
      <c r="G38" s="5"/>
      <c r="H38" s="255" t="s">
        <v>2767</v>
      </c>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t="s">
        <v>2753</v>
      </c>
      <c r="C49" s="87" t="s">
        <v>35</v>
      </c>
      <c r="D49" s="82" t="s">
        <v>2754</v>
      </c>
      <c r="E49" s="88">
        <v>42096</v>
      </c>
      <c r="F49" s="88">
        <v>42369</v>
      </c>
      <c r="G49" s="117">
        <f t="shared" ref="G49:G93" si="1">IF(AND(E49&lt;&gt;"",F49&lt;&gt;""),((F49-E49)/30),"")</f>
        <v>9.1</v>
      </c>
      <c r="H49" s="86" t="s">
        <v>2755</v>
      </c>
      <c r="I49" s="82" t="s">
        <v>1159</v>
      </c>
      <c r="J49" s="82" t="s">
        <v>191</v>
      </c>
      <c r="K49" s="89">
        <v>87000000</v>
      </c>
      <c r="L49" s="87"/>
      <c r="M49" s="90" t="str">
        <f t="shared" ref="M49:M93" si="2">+IF(L49="No",1,IF(L49="Si","Ingrese %",""))</f>
        <v/>
      </c>
      <c r="N49" s="87" t="s">
        <v>30</v>
      </c>
      <c r="O49" s="87" t="s">
        <v>29</v>
      </c>
      <c r="P49" s="6"/>
    </row>
    <row r="50" spans="1:16" s="121" customFormat="1" ht="24.75" customHeight="1" x14ac:dyDescent="0.25">
      <c r="A50" s="164">
        <v>2</v>
      </c>
      <c r="B50" s="86" t="s">
        <v>2756</v>
      </c>
      <c r="C50" s="87" t="s">
        <v>35</v>
      </c>
      <c r="D50" s="82" t="s">
        <v>2757</v>
      </c>
      <c r="E50" s="88">
        <v>42887</v>
      </c>
      <c r="F50" s="88">
        <v>43069</v>
      </c>
      <c r="G50" s="117">
        <f t="shared" si="1"/>
        <v>6.0666666666666664</v>
      </c>
      <c r="H50" s="86" t="s">
        <v>2755</v>
      </c>
      <c r="I50" s="82" t="s">
        <v>1158</v>
      </c>
      <c r="J50" s="82" t="s">
        <v>1038</v>
      </c>
      <c r="K50" s="89">
        <v>126335112</v>
      </c>
      <c r="L50" s="87"/>
      <c r="M50" s="90" t="str">
        <f t="shared" si="2"/>
        <v/>
      </c>
      <c r="N50" s="87" t="s">
        <v>30</v>
      </c>
      <c r="O50" s="87" t="s">
        <v>29</v>
      </c>
      <c r="P50" s="6"/>
    </row>
    <row r="51" spans="1:16" s="121" customFormat="1" ht="24.75" customHeight="1" x14ac:dyDescent="0.25">
      <c r="A51" s="164">
        <v>3</v>
      </c>
      <c r="B51" s="86" t="s">
        <v>2758</v>
      </c>
      <c r="C51" s="87" t="s">
        <v>35</v>
      </c>
      <c r="D51" s="82" t="s">
        <v>2759</v>
      </c>
      <c r="E51" s="88">
        <v>43040</v>
      </c>
      <c r="F51" s="88">
        <v>43769</v>
      </c>
      <c r="G51" s="117">
        <f t="shared" si="1"/>
        <v>24.3</v>
      </c>
      <c r="H51" s="86" t="s">
        <v>2760</v>
      </c>
      <c r="I51" s="82" t="s">
        <v>1158</v>
      </c>
      <c r="J51" s="82" t="s">
        <v>1042</v>
      </c>
      <c r="K51" s="89">
        <v>368497</v>
      </c>
      <c r="L51" s="87"/>
      <c r="M51" s="90" t="str">
        <f t="shared" si="2"/>
        <v/>
      </c>
      <c r="N51" s="87" t="s">
        <v>30</v>
      </c>
      <c r="O51" s="87" t="s">
        <v>29</v>
      </c>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t="s">
        <v>2776</v>
      </c>
      <c r="C101" s="87" t="s">
        <v>34</v>
      </c>
      <c r="D101" s="82" t="s">
        <v>2771</v>
      </c>
      <c r="E101" s="329">
        <v>44167</v>
      </c>
      <c r="F101" s="329">
        <v>44773</v>
      </c>
      <c r="G101" s="117">
        <f t="shared" ref="G101:G145" si="3">IF(AND(E101&lt;&gt;"",F101&lt;&gt;""),((F101-E101)/30),"")</f>
        <v>20.2</v>
      </c>
      <c r="H101" s="86" t="s">
        <v>2781</v>
      </c>
      <c r="I101" s="82" t="s">
        <v>1159</v>
      </c>
      <c r="J101" s="82" t="s">
        <v>191</v>
      </c>
      <c r="K101" s="91">
        <v>6508969479</v>
      </c>
      <c r="L101" s="192">
        <f>+IF(AND(K101&gt;0,O101="Ejecución"),(K101/877802)*Tabla28318[[#This Row],[% participación]],IF(AND(K101&gt;0,O101&lt;&gt;"Ejecución"),"-",""))</f>
        <v>3707.5385331771859</v>
      </c>
      <c r="M101" s="87" t="s">
        <v>29</v>
      </c>
      <c r="N101" s="90">
        <v>0.5</v>
      </c>
      <c r="O101" s="92" t="s">
        <v>1153</v>
      </c>
      <c r="P101" s="6"/>
    </row>
    <row r="102" spans="1:16" s="121" customFormat="1" ht="24.75" customHeight="1" x14ac:dyDescent="0.25">
      <c r="A102" s="164">
        <v>2</v>
      </c>
      <c r="B102" s="86" t="s">
        <v>2737</v>
      </c>
      <c r="C102" s="87" t="s">
        <v>34</v>
      </c>
      <c r="D102" s="82" t="s">
        <v>2772</v>
      </c>
      <c r="E102" s="329">
        <v>44176</v>
      </c>
      <c r="F102" s="329">
        <v>44773</v>
      </c>
      <c r="G102" s="117">
        <f t="shared" si="3"/>
        <v>19.899999999999999</v>
      </c>
      <c r="H102" s="86" t="s">
        <v>2777</v>
      </c>
      <c r="I102" s="82" t="s">
        <v>519</v>
      </c>
      <c r="J102" s="82" t="s">
        <v>550</v>
      </c>
      <c r="K102" s="91">
        <v>4334621514</v>
      </c>
      <c r="L102" s="192">
        <f>+IF(AND(K102&gt;0,O102="Ejecución"),(K102/877802)*Tabla28318[[#This Row],[% participación]],IF(AND(K102&gt;0,O102&lt;&gt;"Ejecución"),"-",""))</f>
        <v>2469.020071724603</v>
      </c>
      <c r="M102" s="87" t="s">
        <v>29</v>
      </c>
      <c r="N102" s="90">
        <v>0.5</v>
      </c>
      <c r="O102" s="92" t="s">
        <v>1153</v>
      </c>
      <c r="P102" s="6"/>
    </row>
    <row r="103" spans="1:16" s="121" customFormat="1" ht="24.75" customHeight="1" x14ac:dyDescent="0.25">
      <c r="A103" s="164">
        <v>3</v>
      </c>
      <c r="B103" s="86" t="s">
        <v>2737</v>
      </c>
      <c r="C103" s="87" t="s">
        <v>34</v>
      </c>
      <c r="D103" s="82" t="s">
        <v>2773</v>
      </c>
      <c r="E103" s="329">
        <v>44176</v>
      </c>
      <c r="F103" s="329">
        <v>44773</v>
      </c>
      <c r="G103" s="117">
        <f t="shared" si="3"/>
        <v>19.899999999999999</v>
      </c>
      <c r="H103" s="86" t="s">
        <v>2778</v>
      </c>
      <c r="I103" s="82" t="s">
        <v>519</v>
      </c>
      <c r="J103" s="82" t="s">
        <v>533</v>
      </c>
      <c r="K103" s="91">
        <v>2681458313</v>
      </c>
      <c r="L103" s="192">
        <f>+IF(AND(K103&gt;0,O103="Ejecución"),(K103/877802)*Tabla28318[[#This Row],[% participación]],IF(AND(K103&gt;0,O103&lt;&gt;"Ejecución"),"-",""))</f>
        <v>1527.3708154002838</v>
      </c>
      <c r="M103" s="87" t="s">
        <v>29</v>
      </c>
      <c r="N103" s="90">
        <v>0.5</v>
      </c>
      <c r="O103" s="92" t="s">
        <v>1153</v>
      </c>
      <c r="P103" s="6"/>
    </row>
    <row r="104" spans="1:16" s="121" customFormat="1" ht="24.75" customHeight="1" outlineLevel="1" x14ac:dyDescent="0.25">
      <c r="A104" s="164">
        <v>4</v>
      </c>
      <c r="B104" s="86" t="s">
        <v>2737</v>
      </c>
      <c r="C104" s="87" t="s">
        <v>34</v>
      </c>
      <c r="D104" s="82" t="s">
        <v>2774</v>
      </c>
      <c r="E104" s="329">
        <v>44179</v>
      </c>
      <c r="F104" s="329">
        <v>44773</v>
      </c>
      <c r="G104" s="117">
        <f t="shared" si="3"/>
        <v>19.8</v>
      </c>
      <c r="H104" s="86" t="s">
        <v>2779</v>
      </c>
      <c r="I104" s="82" t="s">
        <v>519</v>
      </c>
      <c r="J104" s="82" t="s">
        <v>567</v>
      </c>
      <c r="K104" s="91">
        <v>3244429372</v>
      </c>
      <c r="L104" s="192">
        <f>+IF(AND(K104&gt;0,O104="Ejecución"),(K104/877802)*Tabla28318[[#This Row],[% participación]],IF(AND(K104&gt;0,O104&lt;&gt;"Ejecución"),"-",""))</f>
        <v>1848.0416836598686</v>
      </c>
      <c r="M104" s="87" t="s">
        <v>29</v>
      </c>
      <c r="N104" s="90">
        <v>0.5</v>
      </c>
      <c r="O104" s="92" t="s">
        <v>1153</v>
      </c>
      <c r="P104" s="6"/>
    </row>
    <row r="105" spans="1:16" s="122" customFormat="1" ht="24.75" customHeight="1" outlineLevel="1" x14ac:dyDescent="0.25">
      <c r="A105" s="137">
        <v>5</v>
      </c>
      <c r="B105" s="86" t="s">
        <v>2737</v>
      </c>
      <c r="C105" s="87" t="s">
        <v>34</v>
      </c>
      <c r="D105" s="82" t="s">
        <v>2775</v>
      </c>
      <c r="E105" s="329">
        <v>44176</v>
      </c>
      <c r="F105" s="329">
        <v>44773</v>
      </c>
      <c r="G105" s="117">
        <f t="shared" si="3"/>
        <v>19.899999999999999</v>
      </c>
      <c r="H105" s="86" t="s">
        <v>2780</v>
      </c>
      <c r="I105" s="82" t="s">
        <v>519</v>
      </c>
      <c r="J105" s="82" t="s">
        <v>595</v>
      </c>
      <c r="K105" s="91">
        <v>163697948</v>
      </c>
      <c r="L105" s="192">
        <f>+IF(AND(K105&gt;0,O105="Ejecución"),(K105/877802)*Tabla28318[[#This Row],[% participación]],IF(AND(K105&gt;0,O105&lt;&gt;"Ejecución"),"-",""))</f>
        <v>93.243093545013565</v>
      </c>
      <c r="M105" s="87" t="s">
        <v>29</v>
      </c>
      <c r="N105" s="90">
        <v>0.5</v>
      </c>
      <c r="O105" s="92" t="s">
        <v>1153</v>
      </c>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ref="N101:N145" si="4">+IF(M106="No",1,IF(M106="Si","Ingrese %",""))</f>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t="s">
        <v>1151</v>
      </c>
      <c r="O151" s="143"/>
      <c r="S151" s="123" t="str">
        <f>N151</f>
        <v>No</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t="s">
        <v>29</v>
      </c>
      <c r="E153" s="143"/>
      <c r="F153" s="141"/>
      <c r="G153" s="93" t="s">
        <v>29</v>
      </c>
      <c r="H153" s="149"/>
      <c r="I153" s="295" t="s">
        <v>2656</v>
      </c>
      <c r="J153" s="296"/>
      <c r="K153" s="296"/>
      <c r="L153" s="296"/>
      <c r="M153" s="296"/>
      <c r="N153" s="296"/>
      <c r="O153" s="297"/>
      <c r="Q153" s="118" t="s">
        <v>17</v>
      </c>
      <c r="U153" s="123" t="str">
        <f>D153</f>
        <v>Si</v>
      </c>
    </row>
    <row r="154" spans="1:21" x14ac:dyDescent="0.25">
      <c r="A154" s="173"/>
      <c r="B154" s="298" t="s">
        <v>2712</v>
      </c>
      <c r="C154" s="298"/>
      <c r="D154" s="298"/>
      <c r="E154" s="143"/>
      <c r="F154" s="141"/>
      <c r="G154" s="149"/>
      <c r="H154" s="175" t="s">
        <v>2711</v>
      </c>
      <c r="I154" s="295"/>
      <c r="J154" s="296"/>
      <c r="K154" s="296"/>
      <c r="L154" s="296"/>
      <c r="M154" s="296"/>
      <c r="N154" s="296"/>
      <c r="O154" s="297"/>
      <c r="Q154" s="123" t="str">
        <f>G153</f>
        <v>Si</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0.01</v>
      </c>
      <c r="S163" s="124">
        <f>F167</f>
        <v>0</v>
      </c>
      <c r="T163" s="124">
        <f>F168</f>
        <v>0</v>
      </c>
      <c r="U163" s="124">
        <f>C171</f>
        <v>0.03</v>
      </c>
      <c r="V163" s="128">
        <f>E171</f>
        <v>56152913.43</v>
      </c>
      <c r="W163" s="124" t="str">
        <f>G165</f>
        <v/>
      </c>
      <c r="X163" s="124">
        <f>G166</f>
        <v>0.03</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v>0.01</v>
      </c>
      <c r="G166" s="184">
        <f>IF(F166&gt;0,SUM(E166+F166),"")</f>
        <v>0.03</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0.01</v>
      </c>
      <c r="V166" s="124">
        <f>J171</f>
        <v>0.03</v>
      </c>
      <c r="W166" s="128">
        <f>M171</f>
        <v>56152913.43</v>
      </c>
      <c r="X166" s="124" t="str">
        <f>N165</f>
        <v/>
      </c>
      <c r="Y166" s="124" t="str">
        <f>N166</f>
        <v/>
      </c>
      <c r="Z166" s="124" t="str">
        <f>N167</f>
        <v/>
      </c>
      <c r="AA166" s="124" t="str">
        <f>N168</f>
        <v/>
      </c>
      <c r="AB166" s="124">
        <f>N169</f>
        <v>0.03</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v>0.01</v>
      </c>
      <c r="N169" s="184">
        <f>IF(M169&gt;0,SUM(L169+M169),"")</f>
        <v>0.03</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0.03</v>
      </c>
      <c r="D171" s="146" t="s">
        <v>2641</v>
      </c>
      <c r="E171" s="147">
        <f>+(C171*K20)</f>
        <v>56152913.43</v>
      </c>
      <c r="F171" s="148"/>
      <c r="G171" s="149"/>
      <c r="H171" s="142"/>
      <c r="I171" s="144" t="s">
        <v>2640</v>
      </c>
      <c r="J171" s="145">
        <f>+SUM(N165:N169)</f>
        <v>0.03</v>
      </c>
      <c r="K171" s="209" t="s">
        <v>2641</v>
      </c>
      <c r="L171" s="209"/>
      <c r="M171" s="150">
        <f>+J171*K20</f>
        <v>56152913.43</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42032</v>
      </c>
      <c r="R178" s="123">
        <f>E179</f>
        <v>123</v>
      </c>
      <c r="S178" s="123" t="str">
        <f>H179</f>
        <v>IVAN ALEJANDRO LANGLADE LAITON</v>
      </c>
      <c r="T178" s="125">
        <f>K179</f>
        <v>42096</v>
      </c>
    </row>
    <row r="179" spans="1:20" x14ac:dyDescent="0.25">
      <c r="A179" s="173"/>
      <c r="B179" s="149"/>
      <c r="C179" s="100">
        <v>42032</v>
      </c>
      <c r="D179" s="141"/>
      <c r="E179" s="98">
        <v>123</v>
      </c>
      <c r="F179" s="141"/>
      <c r="G179" s="141"/>
      <c r="H179" s="98" t="s">
        <v>2761</v>
      </c>
      <c r="I179" s="149"/>
      <c r="J179" s="141"/>
      <c r="K179" s="100">
        <v>42096</v>
      </c>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t="str">
        <f>C198</f>
        <v>NUBIA LAITON FORERO</v>
      </c>
      <c r="R196" s="123" t="str">
        <f>H197</f>
        <v>Calle 148 # 21 - 56 Bogotá D.C.</v>
      </c>
      <c r="S196" s="123" t="str">
        <f>H198</f>
        <v>3112932122 y 3001442</v>
      </c>
      <c r="T196" s="123" t="str">
        <f>K197</f>
        <v>Calle 148 # 21 - 56 Bogotá D.C.</v>
      </c>
      <c r="U196" s="123" t="str">
        <f>K198</f>
        <v>utfpc.fsds@gmail.com</v>
      </c>
    </row>
    <row r="197" spans="1:21" x14ac:dyDescent="0.25">
      <c r="A197" s="173"/>
      <c r="B197" s="189" t="s">
        <v>31</v>
      </c>
      <c r="C197" s="98"/>
      <c r="D197" s="142"/>
      <c r="E197" s="149"/>
      <c r="F197" s="149"/>
      <c r="G197" s="189" t="s">
        <v>2633</v>
      </c>
      <c r="H197" s="99" t="s">
        <v>2763</v>
      </c>
      <c r="I197" s="149"/>
      <c r="J197" s="189" t="s">
        <v>2635</v>
      </c>
      <c r="K197" s="99" t="s">
        <v>2763</v>
      </c>
      <c r="L197" s="142"/>
      <c r="M197" s="142"/>
      <c r="N197" s="142"/>
      <c r="O197" s="143"/>
    </row>
    <row r="198" spans="1:21" x14ac:dyDescent="0.25">
      <c r="A198" s="173"/>
      <c r="B198" s="189" t="s">
        <v>2632</v>
      </c>
      <c r="C198" s="98" t="s">
        <v>2762</v>
      </c>
      <c r="D198" s="142"/>
      <c r="E198" s="149"/>
      <c r="F198" s="149"/>
      <c r="G198" s="189" t="s">
        <v>2634</v>
      </c>
      <c r="H198" s="99" t="s">
        <v>2764</v>
      </c>
      <c r="I198" s="149"/>
      <c r="J198" s="189" t="s">
        <v>2636</v>
      </c>
      <c r="K198" s="98" t="s">
        <v>2765</v>
      </c>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verticalCentered="1"/>
  <pageMargins left="3.937007874015748E-2" right="3.937007874015748E-2" top="0.35433070866141736" bottom="0.35433070866141736" header="0.31496062992125984" footer="0.31496062992125984"/>
  <pageSetup scale="25" orientation="landscape" r:id="rId1"/>
  <rowBreaks count="2" manualBreakCount="2">
    <brk id="94" max="16383" man="1"/>
    <brk id="173" max="14" man="1"/>
  </rowBreaks>
  <ignoredErrors>
    <ignoredError sqref="C171 E171 J171 M171 N20 M50:M93" unlockedFormula="1"/>
    <ignoredError sqref="M106:M145 O106:O145 C106:J145 L49 C52:F93 G49 L51 N52:O93 I22:M35 H52:L93 L50 I21:J21 L21:M21 G104 G105" listDataValidation="1"/>
    <ignoredError sqref="N106: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topLeftCell="A19" zoomScale="54" zoomScaleNormal="54" zoomScaleSheetLayoutView="40" workbookViewId="0">
      <selection activeCell="B21" sqref="B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Tabla3162046[NIT:]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0" t="s">
        <v>5</v>
      </c>
      <c r="B42" s="211"/>
      <c r="C42" s="211"/>
      <c r="D42" s="211"/>
      <c r="E42" s="211"/>
      <c r="F42" s="211"/>
      <c r="G42" s="211"/>
      <c r="H42" s="211"/>
      <c r="I42" s="211"/>
      <c r="J42" s="211"/>
      <c r="K42" s="211"/>
      <c r="L42" s="211"/>
      <c r="M42" s="211"/>
      <c r="N42" s="211"/>
      <c r="O42" s="212"/>
      <c r="P42" s="19"/>
    </row>
    <row r="43" spans="1:16" ht="8.25" customHeight="1" thickBot="1" x14ac:dyDescent="0.3"/>
    <row r="44" spans="1:16" s="119" customFormat="1" ht="31.5" customHeight="1" thickBot="1" x14ac:dyDescent="0.3">
      <c r="A44" s="238" t="s">
        <v>6</v>
      </c>
      <c r="B44" s="239"/>
      <c r="C44" s="239"/>
      <c r="D44" s="239"/>
      <c r="E44" s="239"/>
      <c r="F44" s="239"/>
      <c r="G44" s="239"/>
      <c r="H44" s="239"/>
      <c r="I44" s="239"/>
      <c r="J44" s="239"/>
      <c r="K44" s="239"/>
      <c r="L44" s="239"/>
      <c r="M44" s="239"/>
      <c r="N44" s="239"/>
      <c r="O44" s="240"/>
      <c r="P44" s="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election activeCell="A18" sqref="A18"/>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Tabla31620607488[NIT:]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IF(AND(E101&lt;&gt;"",F101&lt;&gt;""),((F101-E101)/30),"")</f>
        <v/>
      </c>
      <c r="H101" s="86"/>
      <c r="I101" s="82"/>
      <c r="J101" s="82"/>
      <c r="K101" s="91"/>
      <c r="L101" s="192" t="str">
        <f>+IF(AND(K101&gt;0,O101="Ejecución"),(K101/877802)*Tabla28318587286[[#This Row],[% participación]],IF(AND(K101&gt;0,O101&lt;&gt;"Ejecución"),"-",""))</f>
        <v/>
      </c>
      <c r="M101" s="87"/>
      <c r="N101" s="90" t="str">
        <f>+IF(M101="No",1,IF(M101="Si","Ingrese %",""))</f>
        <v/>
      </c>
      <c r="O101" s="92"/>
      <c r="P101" s="6"/>
    </row>
    <row r="102" spans="1:16" s="121" customFormat="1" ht="24.75" customHeight="1" x14ac:dyDescent="0.25">
      <c r="A102" s="164">
        <v>2</v>
      </c>
      <c r="B102" s="86"/>
      <c r="C102" s="87"/>
      <c r="D102" s="82"/>
      <c r="E102" s="88"/>
      <c r="F102" s="88"/>
      <c r="G102" s="117" t="str">
        <f>IF(AND(E102&lt;&gt;"",F102&lt;&gt;""),((F102-E102)/30),"")</f>
        <v/>
      </c>
      <c r="H102" s="86"/>
      <c r="I102" s="82"/>
      <c r="J102" s="82"/>
      <c r="K102" s="91"/>
      <c r="L102" s="192" t="str">
        <f>+IF(AND(K102&gt;0,O102="Ejecución"),(K102/877802)*Tabla28318587286[[#This Row],[% participación]],IF(AND(K102&gt;0,O102&lt;&gt;"Ejecución"),"-",""))</f>
        <v/>
      </c>
      <c r="M102" s="87"/>
      <c r="N102" s="90" t="str">
        <f>+IF(M102="No",1,IF(M102="Si","Ingrese %",""))</f>
        <v/>
      </c>
      <c r="O102" s="92"/>
      <c r="P102" s="6"/>
    </row>
    <row r="103" spans="1:16" s="121" customFormat="1" ht="24.75" customHeight="1" x14ac:dyDescent="0.25">
      <c r="A103" s="164">
        <v>3</v>
      </c>
      <c r="B103" s="86"/>
      <c r="C103" s="87"/>
      <c r="D103" s="82"/>
      <c r="E103" s="88"/>
      <c r="F103" s="88"/>
      <c r="G103" s="117" t="str">
        <f>IF(AND(E103&lt;&gt;"",F103&lt;&gt;""),((F103-E103)/30),"")</f>
        <v/>
      </c>
      <c r="H103" s="86"/>
      <c r="I103" s="82"/>
      <c r="J103" s="82"/>
      <c r="K103" s="91"/>
      <c r="L103" s="192" t="str">
        <f>+IF(AND(K103&gt;0,O103="Ejecución"),(K103/877802)*Tabla28318587286[[#This Row],[% participación]],IF(AND(K103&gt;0,O103&lt;&gt;"Ejecución"),"-",""))</f>
        <v/>
      </c>
      <c r="M103" s="87"/>
      <c r="N103" s="90" t="str">
        <f>+IF(M103="No",1,IF(M103="Si","Ingrese %",""))</f>
        <v/>
      </c>
      <c r="O103" s="92"/>
      <c r="P103" s="6"/>
    </row>
    <row r="104" spans="1:16" s="121" customFormat="1" ht="24.75" customHeight="1" outlineLevel="1" x14ac:dyDescent="0.25">
      <c r="A104" s="164">
        <v>4</v>
      </c>
      <c r="B104" s="86"/>
      <c r="C104" s="87"/>
      <c r="D104" s="82"/>
      <c r="E104" s="88"/>
      <c r="F104" s="88"/>
      <c r="G104" s="117" t="str">
        <f>IF(AND(E104&lt;&gt;"",F104&lt;&gt;""),((F104-E104)/30),"")</f>
        <v/>
      </c>
      <c r="H104" s="86"/>
      <c r="I104" s="82"/>
      <c r="J104" s="82"/>
      <c r="K104" s="91"/>
      <c r="L104" s="192" t="str">
        <f>+IF(AND(K104&gt;0,O104="Ejecución"),(K104/877802)*Tabla28318587286[[#This Row],[% participación]],IF(AND(K104&gt;0,O104&lt;&gt;"Ejecución"),"-",""))</f>
        <v/>
      </c>
      <c r="M104" s="87"/>
      <c r="N104" s="90" t="str">
        <f>+IF(M104="No",1,IF(M104="Si","Ingrese %",""))</f>
        <v/>
      </c>
      <c r="O104" s="92"/>
      <c r="P104" s="6"/>
    </row>
    <row r="105" spans="1:16" s="122" customFormat="1" ht="24.75" customHeight="1" outlineLevel="1" x14ac:dyDescent="0.25">
      <c r="A105" s="137">
        <v>5</v>
      </c>
      <c r="B105" s="86"/>
      <c r="C105" s="87"/>
      <c r="D105" s="82"/>
      <c r="E105" s="82"/>
      <c r="F105" s="82"/>
      <c r="G105" s="117" t="str">
        <f>IF(AND(E105&lt;&gt;"",F105&lt;&gt;""),((F105-E105)/30),"")</f>
        <v/>
      </c>
      <c r="H105" s="86"/>
      <c r="I105" s="82"/>
      <c r="J105" s="82"/>
      <c r="K105" s="91"/>
      <c r="L105" s="192" t="str">
        <f>+IF(AND(K105&gt;0,O105="Ejecución"),(K105/877802)*Tabla28318587286[[#This Row],[% participación]],IF(AND(K105&gt;0,O105&lt;&gt;"Ejecución"),"-",""))</f>
        <v/>
      </c>
      <c r="M105" s="87"/>
      <c r="N105" s="90" t="str">
        <f>+IF(M105="No",1,IF(M105="Si","Ingrese %",""))</f>
        <v/>
      </c>
      <c r="O105" s="92"/>
      <c r="P105" s="7"/>
    </row>
    <row r="106" spans="1:16" s="121" customFormat="1" ht="24.75" customHeight="1" outlineLevel="1" x14ac:dyDescent="0.25">
      <c r="A106" s="164">
        <v>6</v>
      </c>
      <c r="B106" s="86"/>
      <c r="C106" s="87"/>
      <c r="D106" s="82"/>
      <c r="E106" s="88"/>
      <c r="F106" s="88"/>
      <c r="G106" s="117" t="str">
        <f t="shared" ref="G106:G145" si="3">IF(AND(E106&lt;&gt;"",F106&lt;&gt;""),((F106-E106)/30),"")</f>
        <v/>
      </c>
      <c r="H106" s="86"/>
      <c r="I106" s="82"/>
      <c r="J106" s="82"/>
      <c r="K106" s="91"/>
      <c r="L106" s="192" t="str">
        <f>+IF(AND(K106&gt;0,O106="Ejecución"),(K106/877802)*Tabla28318587286[[#This Row],[% participación]],IF(AND(K106&gt;0,O106&lt;&gt;"Ejecución"),"-",""))</f>
        <v/>
      </c>
      <c r="M106" s="87"/>
      <c r="N106" s="90" t="str">
        <f t="shared" ref="N106:N145" si="4">+IF(M106="No",1,IF(M106="Si","Ingrese %",""))</f>
        <v/>
      </c>
      <c r="O106" s="92"/>
      <c r="P106" s="6"/>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+IF(AND(K107&gt;0,O107="Ejecución"),(K107/877802)*Tabla28318587286[[#This Row],[% participación]],IF(AND(K107&gt;0,O107&lt;&gt;"Ejecución"),"-",""))</f>
        <v/>
      </c>
      <c r="M107" s="87"/>
      <c r="N107" s="90" t="str">
        <f t="shared" si="4"/>
        <v/>
      </c>
      <c r="O107" s="92"/>
      <c r="P107" s="7"/>
    </row>
    <row r="108" spans="1:16" s="121" customFormat="1" ht="24.75" customHeight="1" outlineLevel="1" x14ac:dyDescent="0.25">
      <c r="A108" s="164">
        <v>8</v>
      </c>
      <c r="B108" s="86"/>
      <c r="C108" s="87"/>
      <c r="D108" s="82"/>
      <c r="E108" s="88"/>
      <c r="F108" s="88"/>
      <c r="G108" s="117" t="str">
        <f t="shared" si="3"/>
        <v/>
      </c>
      <c r="H108" s="86"/>
      <c r="I108" s="82"/>
      <c r="J108" s="82"/>
      <c r="K108" s="91"/>
      <c r="L108" s="192" t="str">
        <f>+IF(AND(K108&gt;0,O108="Ejecución"),(K108/877802)*Tabla28318587286[[#This Row],[% participación]],IF(AND(K108&gt;0,O108&lt;&gt;"Ejecución"),"-",""))</f>
        <v/>
      </c>
      <c r="M108" s="87"/>
      <c r="N108" s="90" t="str">
        <f t="shared" si="4"/>
        <v/>
      </c>
      <c r="O108" s="92"/>
      <c r="P108" s="6"/>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+IF(AND(K109&gt;0,O109="Ejecución"),(K109/877802)*Tabla28318587286[[#This Row],[% participación]],IF(AND(K109&gt;0,O109&lt;&gt;"Ejecución"),"-",""))</f>
        <v/>
      </c>
      <c r="M109" s="87"/>
      <c r="N109" s="90" t="str">
        <f t="shared" si="4"/>
        <v/>
      </c>
      <c r="O109" s="92"/>
      <c r="P109" s="7"/>
    </row>
    <row r="110" spans="1:16" s="121" customFormat="1" ht="24.75" customHeight="1" outlineLevel="1" x14ac:dyDescent="0.25">
      <c r="A110" s="164">
        <v>10</v>
      </c>
      <c r="B110" s="86"/>
      <c r="C110" s="87"/>
      <c r="D110" s="82"/>
      <c r="E110" s="88"/>
      <c r="F110" s="88"/>
      <c r="G110" s="117" t="str">
        <f t="shared" si="3"/>
        <v/>
      </c>
      <c r="H110" s="86"/>
      <c r="I110" s="82"/>
      <c r="J110" s="82"/>
      <c r="K110" s="91"/>
      <c r="L110" s="192" t="str">
        <f>+IF(AND(K110&gt;0,O110="Ejecución"),(K110/877802)*Tabla28318587286[[#This Row],[% participación]],IF(AND(K110&gt;0,O110&lt;&gt;"Ejecución"),"-",""))</f>
        <v/>
      </c>
      <c r="M110" s="87"/>
      <c r="N110" s="90" t="str">
        <f t="shared" si="4"/>
        <v/>
      </c>
      <c r="O110" s="92"/>
      <c r="P110" s="6"/>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+IF(AND(K111&gt;0,O111="Ejecución"),(K111/877802)*Tabla28318587286[[#This Row],[% participación]],IF(AND(K111&gt;0,O111&lt;&gt;"Ejecución"),"-",""))</f>
        <v/>
      </c>
      <c r="M111" s="87"/>
      <c r="N111" s="90" t="str">
        <f t="shared" si="4"/>
        <v/>
      </c>
      <c r="O111" s="92"/>
      <c r="P111" s="7"/>
    </row>
    <row r="112" spans="1:16" s="121" customFormat="1" ht="24.75" customHeight="1" outlineLevel="1" x14ac:dyDescent="0.25">
      <c r="A112" s="164">
        <v>12</v>
      </c>
      <c r="B112" s="86"/>
      <c r="C112" s="87"/>
      <c r="D112" s="82"/>
      <c r="E112" s="88"/>
      <c r="F112" s="88"/>
      <c r="G112" s="117" t="str">
        <f t="shared" si="3"/>
        <v/>
      </c>
      <c r="H112" s="86"/>
      <c r="I112" s="82"/>
      <c r="J112" s="82"/>
      <c r="K112" s="91"/>
      <c r="L112" s="192" t="str">
        <f>+IF(AND(K112&gt;0,O112="Ejecución"),(K112/877802)*Tabla28318587286[[#This Row],[% participación]],IF(AND(K112&gt;0,O112&lt;&gt;"Ejecución"),"-",""))</f>
        <v/>
      </c>
      <c r="M112" s="87"/>
      <c r="N112" s="90" t="str">
        <f t="shared" si="4"/>
        <v/>
      </c>
      <c r="O112" s="92"/>
      <c r="P112" s="6"/>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+IF(AND(K113&gt;0,O113="Ejecución"),(K113/877802)*Tabla28318587286[[#This Row],[% participación]],IF(AND(K113&gt;0,O113&lt;&gt;"Ejecución"),"-",""))</f>
        <v/>
      </c>
      <c r="M113" s="87"/>
      <c r="N113" s="90" t="str">
        <f t="shared" si="4"/>
        <v/>
      </c>
      <c r="O113" s="92"/>
      <c r="P113" s="7"/>
    </row>
    <row r="114" spans="1:16" s="121" customFormat="1" ht="24.75" customHeight="1" outlineLevel="1" x14ac:dyDescent="0.25">
      <c r="A114" s="164">
        <v>14</v>
      </c>
      <c r="B114" s="86"/>
      <c r="C114" s="87"/>
      <c r="D114" s="82"/>
      <c r="E114" s="88"/>
      <c r="F114" s="88"/>
      <c r="G114" s="117" t="str">
        <f t="shared" si="3"/>
        <v/>
      </c>
      <c r="H114" s="86"/>
      <c r="I114" s="82"/>
      <c r="J114" s="82"/>
      <c r="K114" s="91"/>
      <c r="L114" s="192" t="str">
        <f>+IF(AND(K114&gt;0,O114="Ejecución"),(K114/877802)*Tabla28318587286[[#This Row],[% participación]],IF(AND(K114&gt;0,O114&lt;&gt;"Ejecución"),"-",""))</f>
        <v/>
      </c>
      <c r="M114" s="87"/>
      <c r="N114" s="90" t="str">
        <f t="shared" si="4"/>
        <v/>
      </c>
      <c r="O114" s="92"/>
      <c r="P114" s="6"/>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+IF(AND(K115&gt;0,O115="Ejecución"),(K115/877802)*Tabla28318587286[[#This Row],[% participación]],IF(AND(K115&gt;0,O115&lt;&gt;"Ejecución"),"-",""))</f>
        <v/>
      </c>
      <c r="M115" s="87"/>
      <c r="N115" s="90" t="str">
        <f t="shared" si="4"/>
        <v/>
      </c>
      <c r="O115" s="92"/>
      <c r="P115" s="7"/>
    </row>
    <row r="116" spans="1:16" s="121" customFormat="1" ht="24.75" customHeight="1" outlineLevel="1" x14ac:dyDescent="0.25">
      <c r="A116" s="164">
        <v>16</v>
      </c>
      <c r="B116" s="86"/>
      <c r="C116" s="87"/>
      <c r="D116" s="82"/>
      <c r="E116" s="88"/>
      <c r="F116" s="88"/>
      <c r="G116" s="117" t="str">
        <f t="shared" si="3"/>
        <v/>
      </c>
      <c r="H116" s="86"/>
      <c r="I116" s="82"/>
      <c r="J116" s="82"/>
      <c r="K116" s="91"/>
      <c r="L116" s="192" t="str">
        <f>+IF(AND(K116&gt;0,O116="Ejecución"),(K116/877802)*Tabla28318587286[[#This Row],[% participación]],IF(AND(K116&gt;0,O116&lt;&gt;"Ejecución"),"-",""))</f>
        <v/>
      </c>
      <c r="M116" s="87"/>
      <c r="N116" s="90" t="str">
        <f t="shared" si="4"/>
        <v/>
      </c>
      <c r="O116" s="92"/>
      <c r="P116" s="6"/>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+IF(AND(K117&gt;0,O117="Ejecución"),(K117/877802)*Tabla28318587286[[#This Row],[% participación]],IF(AND(K117&gt;0,O117&lt;&gt;"Ejecución"),"-",""))</f>
        <v/>
      </c>
      <c r="M117" s="87"/>
      <c r="N117" s="90" t="str">
        <f t="shared" si="4"/>
        <v/>
      </c>
      <c r="O117" s="92"/>
      <c r="P117" s="7"/>
    </row>
    <row r="118" spans="1:16" s="121" customFormat="1" ht="24.75" customHeight="1" outlineLevel="1" x14ac:dyDescent="0.25">
      <c r="A118" s="164">
        <v>18</v>
      </c>
      <c r="B118" s="86"/>
      <c r="C118" s="87"/>
      <c r="D118" s="82"/>
      <c r="E118" s="88"/>
      <c r="F118" s="88"/>
      <c r="G118" s="117" t="str">
        <f t="shared" si="3"/>
        <v/>
      </c>
      <c r="H118" s="86"/>
      <c r="I118" s="82"/>
      <c r="J118" s="82"/>
      <c r="K118" s="91"/>
      <c r="L118" s="192" t="str">
        <f>+IF(AND(K118&gt;0,O118="Ejecución"),(K118/877802)*Tabla28318587286[[#This Row],[% participación]],IF(AND(K118&gt;0,O118&lt;&gt;"Ejecución"),"-",""))</f>
        <v/>
      </c>
      <c r="M118" s="87"/>
      <c r="N118" s="90" t="str">
        <f t="shared" si="4"/>
        <v/>
      </c>
      <c r="O118" s="92"/>
      <c r="P118" s="6"/>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+IF(AND(K119&gt;0,O119="Ejecución"),(K119/877802)*Tabla28318587286[[#This Row],[% participación]],IF(AND(K119&gt;0,O119&lt;&gt;"Ejecución"),"-",""))</f>
        <v/>
      </c>
      <c r="M119" s="87"/>
      <c r="N119" s="90" t="str">
        <f t="shared" si="4"/>
        <v/>
      </c>
      <c r="O119" s="92"/>
      <c r="P119" s="7"/>
    </row>
    <row r="120" spans="1:16" s="121" customFormat="1" ht="24.75" customHeight="1" outlineLevel="1" x14ac:dyDescent="0.25">
      <c r="A120" s="164">
        <v>20</v>
      </c>
      <c r="B120" s="86"/>
      <c r="C120" s="87"/>
      <c r="D120" s="82"/>
      <c r="E120" s="88"/>
      <c r="F120" s="88"/>
      <c r="G120" s="117" t="str">
        <f t="shared" si="3"/>
        <v/>
      </c>
      <c r="H120" s="86"/>
      <c r="I120" s="82"/>
      <c r="J120" s="82"/>
      <c r="K120" s="91"/>
      <c r="L120" s="192" t="str">
        <f>+IF(AND(K120&gt;0,O120="Ejecución"),(K120/877802)*Tabla28318587286[[#This Row],[% participación]],IF(AND(K120&gt;0,O120&lt;&gt;"Ejecución"),"-",""))</f>
        <v/>
      </c>
      <c r="M120" s="87"/>
      <c r="N120" s="90" t="str">
        <f t="shared" si="4"/>
        <v/>
      </c>
      <c r="O120" s="92"/>
      <c r="P120" s="6"/>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+IF(AND(K121&gt;0,O121="Ejecución"),(K121/877802)*Tabla28318587286[[#This Row],[% participación]],IF(AND(K121&gt;0,O121&lt;&gt;"Ejecución"),"-",""))</f>
        <v/>
      </c>
      <c r="M121" s="87"/>
      <c r="N121" s="90" t="str">
        <f t="shared" si="4"/>
        <v/>
      </c>
      <c r="O121" s="92"/>
      <c r="P121" s="7"/>
    </row>
    <row r="122" spans="1:16" s="121" customFormat="1" ht="24.75" customHeight="1" outlineLevel="1" x14ac:dyDescent="0.25">
      <c r="A122" s="164">
        <v>22</v>
      </c>
      <c r="B122" s="86"/>
      <c r="C122" s="87"/>
      <c r="D122" s="82"/>
      <c r="E122" s="88"/>
      <c r="F122" s="88"/>
      <c r="G122" s="117" t="str">
        <f t="shared" si="3"/>
        <v/>
      </c>
      <c r="H122" s="86"/>
      <c r="I122" s="82"/>
      <c r="J122" s="82"/>
      <c r="K122" s="91"/>
      <c r="L122" s="192" t="str">
        <f>+IF(AND(K122&gt;0,O122="Ejecución"),(K122/877802)*Tabla28318587286[[#This Row],[% participación]],IF(AND(K122&gt;0,O122&lt;&gt;"Ejecución"),"-",""))</f>
        <v/>
      </c>
      <c r="M122" s="87"/>
      <c r="N122" s="90" t="str">
        <f t="shared" si="4"/>
        <v/>
      </c>
      <c r="O122" s="92"/>
      <c r="P122" s="6"/>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+IF(AND(K123&gt;0,O123="Ejecución"),(K123/877802)*Tabla28318587286[[#This Row],[% participación]],IF(AND(K123&gt;0,O123&lt;&gt;"Ejecución"),"-",""))</f>
        <v/>
      </c>
      <c r="M123" s="87"/>
      <c r="N123" s="90" t="str">
        <f t="shared" si="4"/>
        <v/>
      </c>
      <c r="O123" s="92"/>
      <c r="P123" s="7"/>
    </row>
    <row r="124" spans="1:16" s="121" customFormat="1" ht="24.75" customHeight="1" outlineLevel="1" x14ac:dyDescent="0.25">
      <c r="A124" s="164">
        <v>24</v>
      </c>
      <c r="B124" s="86"/>
      <c r="C124" s="87"/>
      <c r="D124" s="82"/>
      <c r="E124" s="88"/>
      <c r="F124" s="88"/>
      <c r="G124" s="117" t="str">
        <f t="shared" si="3"/>
        <v/>
      </c>
      <c r="H124" s="86"/>
      <c r="I124" s="82"/>
      <c r="J124" s="82"/>
      <c r="K124" s="91"/>
      <c r="L124" s="192" t="str">
        <f>+IF(AND(K124&gt;0,O124="Ejecución"),(K124/877802)*Tabla28318587286[[#This Row],[% participación]],IF(AND(K124&gt;0,O124&lt;&gt;"Ejecución"),"-",""))</f>
        <v/>
      </c>
      <c r="M124" s="87"/>
      <c r="N124" s="90" t="str">
        <f t="shared" si="4"/>
        <v/>
      </c>
      <c r="O124" s="92"/>
      <c r="P124" s="6"/>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+IF(AND(K125&gt;0,O125="Ejecución"),(K125/877802)*Tabla28318587286[[#This Row],[% participación]],IF(AND(K125&gt;0,O125&lt;&gt;"Ejecución"),"-",""))</f>
        <v/>
      </c>
      <c r="M125" s="87"/>
      <c r="N125" s="90" t="str">
        <f t="shared" si="4"/>
        <v/>
      </c>
      <c r="O125" s="92"/>
      <c r="P125" s="7"/>
    </row>
    <row r="126" spans="1:16" s="121" customFormat="1" ht="24.75" customHeight="1" outlineLevel="1" x14ac:dyDescent="0.25">
      <c r="A126" s="164">
        <v>26</v>
      </c>
      <c r="B126" s="86"/>
      <c r="C126" s="87"/>
      <c r="D126" s="82"/>
      <c r="E126" s="88"/>
      <c r="F126" s="88"/>
      <c r="G126" s="117" t="str">
        <f t="shared" si="3"/>
        <v/>
      </c>
      <c r="H126" s="86"/>
      <c r="I126" s="82"/>
      <c r="J126" s="82"/>
      <c r="K126" s="91"/>
      <c r="L126" s="192" t="str">
        <f>+IF(AND(K126&gt;0,O126="Ejecución"),(K126/877802)*Tabla28318587286[[#This Row],[% participación]],IF(AND(K126&gt;0,O126&lt;&gt;"Ejecución"),"-",""))</f>
        <v/>
      </c>
      <c r="M126" s="87"/>
      <c r="N126" s="90" t="str">
        <f t="shared" si="4"/>
        <v/>
      </c>
      <c r="O126" s="92"/>
      <c r="P126" s="6"/>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+IF(AND(K127&gt;0,O127="Ejecución"),(K127/877802)*Tabla28318587286[[#This Row],[% participación]],IF(AND(K127&gt;0,O127&lt;&gt;"Ejecución"),"-",""))</f>
        <v/>
      </c>
      <c r="M127" s="87"/>
      <c r="N127" s="90" t="str">
        <f t="shared" si="4"/>
        <v/>
      </c>
      <c r="O127" s="92"/>
      <c r="P127" s="7"/>
    </row>
    <row r="128" spans="1:16" s="121" customFormat="1" ht="24.75" customHeight="1" outlineLevel="1" x14ac:dyDescent="0.25">
      <c r="A128" s="164">
        <v>28</v>
      </c>
      <c r="B128" s="86"/>
      <c r="C128" s="87"/>
      <c r="D128" s="82"/>
      <c r="E128" s="88"/>
      <c r="F128" s="88"/>
      <c r="G128" s="117" t="str">
        <f t="shared" si="3"/>
        <v/>
      </c>
      <c r="H128" s="86"/>
      <c r="I128" s="82"/>
      <c r="J128" s="82"/>
      <c r="K128" s="91"/>
      <c r="L128" s="192" t="str">
        <f>+IF(AND(K128&gt;0,O128="Ejecución"),(K128/877802)*Tabla28318587286[[#This Row],[% participación]],IF(AND(K128&gt;0,O128&lt;&gt;"Ejecución"),"-",""))</f>
        <v/>
      </c>
      <c r="M128" s="87"/>
      <c r="N128" s="90" t="str">
        <f t="shared" si="4"/>
        <v/>
      </c>
      <c r="O128" s="92"/>
      <c r="P128" s="6"/>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+IF(AND(K129&gt;0,O129="Ejecución"),(K129/877802)*Tabla28318587286[[#This Row],[% participación]],IF(AND(K129&gt;0,O129&lt;&gt;"Ejecución"),"-",""))</f>
        <v/>
      </c>
      <c r="M129" s="87"/>
      <c r="N129" s="90" t="str">
        <f t="shared" si="4"/>
        <v/>
      </c>
      <c r="O129" s="92"/>
      <c r="P129" s="7"/>
    </row>
    <row r="130" spans="1:16" s="121" customFormat="1" ht="24.75" customHeight="1" outlineLevel="1" x14ac:dyDescent="0.25">
      <c r="A130" s="164">
        <v>30</v>
      </c>
      <c r="B130" s="86"/>
      <c r="C130" s="87"/>
      <c r="D130" s="82"/>
      <c r="E130" s="88"/>
      <c r="F130" s="88"/>
      <c r="G130" s="117" t="str">
        <f t="shared" si="3"/>
        <v/>
      </c>
      <c r="H130" s="86"/>
      <c r="I130" s="82"/>
      <c r="J130" s="82"/>
      <c r="K130" s="91"/>
      <c r="L130" s="192" t="str">
        <f>+IF(AND(K130&gt;0,O130="Ejecución"),(K130/877802)*Tabla28318587286[[#This Row],[% participación]],IF(AND(K130&gt;0,O130&lt;&gt;"Ejecución"),"-",""))</f>
        <v/>
      </c>
      <c r="M130" s="87"/>
      <c r="N130" s="90" t="str">
        <f t="shared" si="4"/>
        <v/>
      </c>
      <c r="O130" s="92"/>
      <c r="P130" s="6"/>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+IF(AND(K131&gt;0,O131="Ejecución"),(K131/877802)*Tabla28318587286[[#This Row],[% participación]],IF(AND(K131&gt;0,O131&lt;&gt;"Ejecución"),"-",""))</f>
        <v/>
      </c>
      <c r="M131" s="87"/>
      <c r="N131" s="90" t="str">
        <f t="shared" si="4"/>
        <v/>
      </c>
      <c r="O131" s="92"/>
      <c r="P131" s="7"/>
    </row>
    <row r="132" spans="1:16" s="121" customFormat="1" ht="24.75" customHeight="1" outlineLevel="1" x14ac:dyDescent="0.25">
      <c r="A132" s="164">
        <v>32</v>
      </c>
      <c r="B132" s="86"/>
      <c r="C132" s="87"/>
      <c r="D132" s="82"/>
      <c r="E132" s="88"/>
      <c r="F132" s="88"/>
      <c r="G132" s="117" t="str">
        <f t="shared" si="3"/>
        <v/>
      </c>
      <c r="H132" s="86"/>
      <c r="I132" s="82"/>
      <c r="J132" s="82"/>
      <c r="K132" s="91"/>
      <c r="L132" s="192" t="str">
        <f>+IF(AND(K132&gt;0,O132="Ejecución"),(K132/877802)*Tabla28318587286[[#This Row],[% participación]],IF(AND(K132&gt;0,O132&lt;&gt;"Ejecución"),"-",""))</f>
        <v/>
      </c>
      <c r="M132" s="87"/>
      <c r="N132" s="90" t="str">
        <f t="shared" si="4"/>
        <v/>
      </c>
      <c r="O132" s="92"/>
      <c r="P132" s="6"/>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+IF(AND(K133&gt;0,O133="Ejecución"),(K133/877802)*Tabla28318587286[[#This Row],[% participación]],IF(AND(K133&gt;0,O133&lt;&gt;"Ejecución"),"-",""))</f>
        <v/>
      </c>
      <c r="M133" s="87"/>
      <c r="N133" s="90" t="str">
        <f t="shared" si="4"/>
        <v/>
      </c>
      <c r="O133" s="92"/>
      <c r="P133" s="7"/>
    </row>
    <row r="134" spans="1:16" s="121" customFormat="1" ht="24.75" customHeight="1" outlineLevel="1" x14ac:dyDescent="0.25">
      <c r="A134" s="164">
        <v>34</v>
      </c>
      <c r="B134" s="86"/>
      <c r="C134" s="87"/>
      <c r="D134" s="82"/>
      <c r="E134" s="88"/>
      <c r="F134" s="88"/>
      <c r="G134" s="117" t="str">
        <f t="shared" si="3"/>
        <v/>
      </c>
      <c r="H134" s="86"/>
      <c r="I134" s="82"/>
      <c r="J134" s="82"/>
      <c r="K134" s="91"/>
      <c r="L134" s="192" t="str">
        <f>+IF(AND(K134&gt;0,O134="Ejecución"),(K134/877802)*Tabla28318587286[[#This Row],[% participación]],IF(AND(K134&gt;0,O134&lt;&gt;"Ejecución"),"-",""))</f>
        <v/>
      </c>
      <c r="M134" s="87"/>
      <c r="N134" s="90" t="str">
        <f t="shared" si="4"/>
        <v/>
      </c>
      <c r="O134" s="92"/>
      <c r="P134" s="6"/>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+IF(AND(K135&gt;0,O135="Ejecución"),(K135/877802)*Tabla28318587286[[#This Row],[% participación]],IF(AND(K135&gt;0,O135&lt;&gt;"Ejecución"),"-",""))</f>
        <v/>
      </c>
      <c r="M135" s="87"/>
      <c r="N135" s="90" t="str">
        <f t="shared" si="4"/>
        <v/>
      </c>
      <c r="O135" s="92"/>
      <c r="P135" s="7"/>
    </row>
    <row r="136" spans="1:16" s="121" customFormat="1" ht="24.75" customHeight="1" outlineLevel="1" x14ac:dyDescent="0.25">
      <c r="A136" s="164">
        <v>36</v>
      </c>
      <c r="B136" s="86"/>
      <c r="C136" s="87"/>
      <c r="D136" s="82"/>
      <c r="E136" s="88"/>
      <c r="F136" s="88"/>
      <c r="G136" s="117" t="str">
        <f t="shared" si="3"/>
        <v/>
      </c>
      <c r="H136" s="86"/>
      <c r="I136" s="82"/>
      <c r="J136" s="82"/>
      <c r="K136" s="91"/>
      <c r="L136" s="192" t="str">
        <f>+IF(AND(K136&gt;0,O136="Ejecución"),(K136/877802)*Tabla28318587286[[#This Row],[% participación]],IF(AND(K136&gt;0,O136&lt;&gt;"Ejecución"),"-",""))</f>
        <v/>
      </c>
      <c r="M136" s="87"/>
      <c r="N136" s="90" t="str">
        <f t="shared" si="4"/>
        <v/>
      </c>
      <c r="O136" s="92"/>
      <c r="P136" s="6"/>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+IF(AND(K137&gt;0,O137="Ejecución"),(K137/877802)*Tabla28318587286[[#This Row],[% participación]],IF(AND(K137&gt;0,O137&lt;&gt;"Ejecución"),"-",""))</f>
        <v/>
      </c>
      <c r="M137" s="87"/>
      <c r="N137" s="90" t="str">
        <f t="shared" si="4"/>
        <v/>
      </c>
      <c r="O137" s="92"/>
      <c r="P137" s="7"/>
    </row>
    <row r="138" spans="1:16" s="121" customFormat="1" ht="24.75" customHeight="1" outlineLevel="1" x14ac:dyDescent="0.25">
      <c r="A138" s="164">
        <v>38</v>
      </c>
      <c r="B138" s="86"/>
      <c r="C138" s="87"/>
      <c r="D138" s="82"/>
      <c r="E138" s="88"/>
      <c r="F138" s="88"/>
      <c r="G138" s="117" t="str">
        <f t="shared" si="3"/>
        <v/>
      </c>
      <c r="H138" s="86"/>
      <c r="I138" s="82"/>
      <c r="J138" s="82"/>
      <c r="K138" s="91"/>
      <c r="L138" s="192" t="str">
        <f>+IF(AND(K138&gt;0,O138="Ejecución"),(K138/877802)*Tabla28318587286[[#This Row],[% participación]],IF(AND(K138&gt;0,O138&lt;&gt;"Ejecución"),"-",""))</f>
        <v/>
      </c>
      <c r="M138" s="87"/>
      <c r="N138" s="90" t="str">
        <f t="shared" si="4"/>
        <v/>
      </c>
      <c r="O138" s="92"/>
      <c r="P138" s="6"/>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+IF(AND(K139&gt;0,O139="Ejecución"),(K139/877802)*Tabla28318587286[[#This Row],[% participación]],IF(AND(K139&gt;0,O139&lt;&gt;"Ejecución"),"-",""))</f>
        <v/>
      </c>
      <c r="M139" s="87"/>
      <c r="N139" s="90" t="str">
        <f t="shared" si="4"/>
        <v/>
      </c>
      <c r="O139" s="92"/>
      <c r="P139" s="7"/>
    </row>
    <row r="140" spans="1:16" s="121" customFormat="1" ht="24.75" customHeight="1" outlineLevel="1" x14ac:dyDescent="0.25">
      <c r="A140" s="164">
        <v>40</v>
      </c>
      <c r="B140" s="86"/>
      <c r="C140" s="87"/>
      <c r="D140" s="82"/>
      <c r="E140" s="88"/>
      <c r="F140" s="88"/>
      <c r="G140" s="117" t="str">
        <f t="shared" si="3"/>
        <v/>
      </c>
      <c r="H140" s="86"/>
      <c r="I140" s="82"/>
      <c r="J140" s="82"/>
      <c r="K140" s="91"/>
      <c r="L140" s="192" t="str">
        <f>+IF(AND(K140&gt;0,O140="Ejecución"),(K140/877802)*Tabla28318587286[[#This Row],[% participación]],IF(AND(K140&gt;0,O140&lt;&gt;"Ejecución"),"-",""))</f>
        <v/>
      </c>
      <c r="M140" s="87"/>
      <c r="N140" s="90" t="str">
        <f t="shared" si="4"/>
        <v/>
      </c>
      <c r="O140" s="92"/>
      <c r="P140" s="6"/>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+IF(AND(K141&gt;0,O141="Ejecución"),(K141/877802)*Tabla28318587286[[#This Row],[% participación]],IF(AND(K141&gt;0,O141&lt;&gt;"Ejecución"),"-",""))</f>
        <v/>
      </c>
      <c r="M141" s="87"/>
      <c r="N141" s="90" t="str">
        <f t="shared" si="4"/>
        <v/>
      </c>
      <c r="O141" s="92"/>
      <c r="P141" s="7"/>
    </row>
    <row r="142" spans="1:16" s="121" customFormat="1" ht="24.75" customHeight="1" outlineLevel="1" x14ac:dyDescent="0.25">
      <c r="A142" s="164">
        <v>42</v>
      </c>
      <c r="B142" s="86"/>
      <c r="C142" s="87"/>
      <c r="D142" s="82"/>
      <c r="E142" s="88"/>
      <c r="F142" s="88"/>
      <c r="G142" s="117" t="str">
        <f t="shared" si="3"/>
        <v/>
      </c>
      <c r="H142" s="86"/>
      <c r="I142" s="82"/>
      <c r="J142" s="82"/>
      <c r="K142" s="91"/>
      <c r="L142" s="192" t="str">
        <f>+IF(AND(K142&gt;0,O142="Ejecución"),(K142/877802)*Tabla28318587286[[#This Row],[% participación]],IF(AND(K142&gt;0,O142&lt;&gt;"Ejecución"),"-",""))</f>
        <v/>
      </c>
      <c r="M142" s="87"/>
      <c r="N142" s="90" t="str">
        <f t="shared" si="4"/>
        <v/>
      </c>
      <c r="O142" s="92"/>
      <c r="P142" s="6"/>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+IF(AND(K143&gt;0,O143="Ejecución"),(K143/877802)*Tabla28318587286[[#This Row],[% participación]],IF(AND(K143&gt;0,O143&lt;&gt;"Ejecución"),"-",""))</f>
        <v/>
      </c>
      <c r="M143" s="87"/>
      <c r="N143" s="90" t="str">
        <f t="shared" si="4"/>
        <v/>
      </c>
      <c r="O143" s="92"/>
      <c r="P143" s="7"/>
    </row>
    <row r="144" spans="1:16" s="121" customFormat="1" ht="24.75" customHeight="1" outlineLevel="1" x14ac:dyDescent="0.25">
      <c r="A144" s="164">
        <v>44</v>
      </c>
      <c r="B144" s="86"/>
      <c r="C144" s="87"/>
      <c r="D144" s="82"/>
      <c r="E144" s="88"/>
      <c r="F144" s="88"/>
      <c r="G144" s="117" t="str">
        <f t="shared" si="3"/>
        <v/>
      </c>
      <c r="H144" s="86"/>
      <c r="I144" s="82"/>
      <c r="J144" s="82"/>
      <c r="K144" s="91"/>
      <c r="L144" s="192" t="str">
        <f>+IF(AND(K144&gt;0,O144="Ejecución"),(K144/877802)*Tabla28318587286[[#This Row],[% participación]],IF(AND(K144&gt;0,O144&lt;&gt;"Ejecución"),"-",""))</f>
        <v/>
      </c>
      <c r="M144" s="87"/>
      <c r="N144" s="90" t="str">
        <f t="shared" si="4"/>
        <v/>
      </c>
      <c r="O144" s="92"/>
      <c r="P144" s="6"/>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+IF(AND(K145&gt;0,O145="Ejecución"),(K145/877802)*Tabla28318587286[[#This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Tabla316206074[NIT:]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7" t="s">
        <v>15</v>
      </c>
      <c r="B149" s="278"/>
      <c r="C149" s="278"/>
      <c r="D149" s="278"/>
      <c r="E149" s="279"/>
      <c r="F149" s="278" t="s">
        <v>17</v>
      </c>
      <c r="G149" s="278"/>
      <c r="H149" s="278"/>
      <c r="I149" s="277" t="s">
        <v>18</v>
      </c>
      <c r="J149" s="278"/>
      <c r="K149" s="278"/>
      <c r="L149" s="278"/>
      <c r="M149" s="278"/>
      <c r="N149" s="278"/>
      <c r="O149" s="279"/>
      <c r="P149" s="19"/>
    </row>
    <row r="150" spans="1:21" ht="51.75" customHeight="1" x14ac:dyDescent="0.25">
      <c r="A150" s="226" t="s">
        <v>2717</v>
      </c>
      <c r="B150" s="227"/>
      <c r="C150" s="227"/>
      <c r="D150" s="227"/>
      <c r="E150" s="228"/>
      <c r="F150" s="229" t="s">
        <v>2718</v>
      </c>
      <c r="G150" s="229"/>
      <c r="H150" s="229"/>
      <c r="I150" s="288" t="s">
        <v>2643</v>
      </c>
      <c r="J150" s="289"/>
      <c r="K150" s="289"/>
      <c r="L150" s="289"/>
      <c r="M150" s="289"/>
      <c r="N150" s="289"/>
      <c r="O150" s="290"/>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1" t="s">
        <v>2626</v>
      </c>
      <c r="C152" s="291"/>
      <c r="D152" s="291"/>
      <c r="E152" s="143"/>
      <c r="F152" s="141"/>
      <c r="G152" s="292" t="s">
        <v>2626</v>
      </c>
      <c r="H152" s="292"/>
      <c r="I152" s="293" t="s">
        <v>1167</v>
      </c>
      <c r="J152" s="294"/>
      <c r="K152" s="294"/>
      <c r="L152" s="294"/>
      <c r="M152" s="294"/>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295" t="s">
        <v>2656</v>
      </c>
      <c r="J154" s="296"/>
      <c r="K154" s="296"/>
      <c r="L154" s="296"/>
      <c r="M154" s="296"/>
      <c r="N154" s="296"/>
      <c r="O154" s="297"/>
      <c r="Q154" s="118" t="s">
        <v>17</v>
      </c>
      <c r="U154" s="123">
        <f>D154</f>
        <v>0</v>
      </c>
    </row>
    <row r="155" spans="1:21" x14ac:dyDescent="0.25">
      <c r="A155" s="173"/>
      <c r="B155" s="298" t="s">
        <v>2712</v>
      </c>
      <c r="C155" s="298"/>
      <c r="D155" s="298"/>
      <c r="E155" s="143"/>
      <c r="F155" s="141"/>
      <c r="G155" s="149"/>
      <c r="H155" s="175" t="s">
        <v>2711</v>
      </c>
      <c r="I155" s="295"/>
      <c r="J155" s="296"/>
      <c r="K155" s="296"/>
      <c r="L155" s="296"/>
      <c r="M155" s="296"/>
      <c r="N155" s="296"/>
      <c r="O155" s="297"/>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7" t="s">
        <v>26</v>
      </c>
      <c r="B159" s="278"/>
      <c r="C159" s="278"/>
      <c r="D159" s="278"/>
      <c r="E159" s="278"/>
      <c r="F159" s="278"/>
      <c r="G159" s="278"/>
      <c r="H159" s="278"/>
      <c r="I159" s="278"/>
      <c r="J159" s="278"/>
      <c r="K159" s="278"/>
      <c r="L159" s="278"/>
      <c r="M159" s="278"/>
      <c r="N159" s="278"/>
      <c r="O159" s="279"/>
      <c r="P159" s="19"/>
    </row>
    <row r="160" spans="1:21" ht="15" customHeight="1" x14ac:dyDescent="0.25">
      <c r="A160" s="299" t="s">
        <v>1169</v>
      </c>
      <c r="B160" s="300"/>
      <c r="C160" s="300"/>
      <c r="D160" s="300"/>
      <c r="E160" s="300"/>
      <c r="F160" s="300"/>
      <c r="G160" s="300"/>
      <c r="H160" s="300"/>
      <c r="I160" s="300"/>
      <c r="J160" s="300"/>
      <c r="K160" s="300"/>
      <c r="L160" s="300"/>
      <c r="M160" s="300"/>
      <c r="N160" s="300"/>
      <c r="O160" s="301"/>
    </row>
    <row r="161" spans="1:28" ht="15.75" thickBot="1" x14ac:dyDescent="0.3">
      <c r="A161" s="302"/>
      <c r="B161" s="303"/>
      <c r="C161" s="303"/>
      <c r="D161" s="303"/>
      <c r="E161" s="303"/>
      <c r="F161" s="303"/>
      <c r="G161" s="303"/>
      <c r="H161" s="303"/>
      <c r="I161" s="303"/>
      <c r="J161" s="303"/>
      <c r="K161" s="303"/>
      <c r="L161" s="303"/>
      <c r="M161" s="303"/>
      <c r="N161" s="303"/>
      <c r="O161" s="30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05" t="s">
        <v>1168</v>
      </c>
      <c r="C163" s="305"/>
      <c r="D163" s="305"/>
      <c r="E163" s="305"/>
      <c r="F163" s="305"/>
      <c r="G163" s="305"/>
      <c r="H163" s="181"/>
      <c r="I163" s="306" t="s">
        <v>1180</v>
      </c>
      <c r="J163" s="307"/>
      <c r="K163" s="307"/>
      <c r="L163" s="307"/>
      <c r="M163" s="307"/>
      <c r="N163" s="308"/>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9" t="s">
        <v>19</v>
      </c>
      <c r="C164" s="310"/>
      <c r="D164" s="311"/>
      <c r="E164" s="306" t="s">
        <v>2628</v>
      </c>
      <c r="F164" s="307"/>
      <c r="G164" s="308"/>
      <c r="H164" s="141"/>
      <c r="I164" s="309" t="s">
        <v>19</v>
      </c>
      <c r="J164" s="310"/>
      <c r="K164" s="311"/>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12"/>
      <c r="C165" s="313"/>
      <c r="D165" s="314"/>
      <c r="E165" s="182" t="s">
        <v>2629</v>
      </c>
      <c r="F165" s="182" t="s">
        <v>2630</v>
      </c>
      <c r="G165" s="182" t="s">
        <v>2631</v>
      </c>
      <c r="H165" s="141"/>
      <c r="I165" s="312"/>
      <c r="J165" s="313"/>
      <c r="K165" s="314"/>
      <c r="L165" s="182" t="s">
        <v>2629</v>
      </c>
      <c r="M165" s="182" t="s">
        <v>2630</v>
      </c>
      <c r="N165" s="182" t="s">
        <v>2631</v>
      </c>
      <c r="O165" s="143"/>
    </row>
    <row r="166" spans="1:28" x14ac:dyDescent="0.25">
      <c r="A166" s="173"/>
      <c r="B166" s="315" t="s">
        <v>1170</v>
      </c>
      <c r="C166" s="315"/>
      <c r="D166" s="315"/>
      <c r="E166" s="183">
        <v>0.02</v>
      </c>
      <c r="F166" s="96"/>
      <c r="G166" s="184" t="str">
        <f>IF(F166&gt;0,SUM(E166+F166),"")</f>
        <v/>
      </c>
      <c r="H166" s="141"/>
      <c r="I166" s="316" t="s">
        <v>1175</v>
      </c>
      <c r="J166" s="317"/>
      <c r="K166" s="31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15" t="s">
        <v>1171</v>
      </c>
      <c r="C167" s="315"/>
      <c r="D167" s="315"/>
      <c r="E167" s="183">
        <v>0.02</v>
      </c>
      <c r="F167" s="96"/>
      <c r="G167" s="184" t="str">
        <f>IF(F167&gt;0,SUM(E167+F167),"")</f>
        <v/>
      </c>
      <c r="H167" s="141"/>
      <c r="I167" s="316" t="s">
        <v>1176</v>
      </c>
      <c r="J167" s="317"/>
      <c r="K167" s="318"/>
      <c r="L167" s="183">
        <v>0.02</v>
      </c>
      <c r="M167" s="96"/>
      <c r="N167" s="184" t="str">
        <f>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15" t="s">
        <v>1172</v>
      </c>
      <c r="C168" s="315"/>
      <c r="D168" s="315"/>
      <c r="E168" s="183">
        <v>0.02</v>
      </c>
      <c r="F168" s="96"/>
      <c r="G168" s="184" t="str">
        <f>IF(F168&gt;0,SUM(E168+F168),"")</f>
        <v/>
      </c>
      <c r="H168" s="141"/>
      <c r="I168" s="316" t="s">
        <v>1177</v>
      </c>
      <c r="J168" s="317"/>
      <c r="K168" s="318"/>
      <c r="L168" s="183">
        <v>0.02</v>
      </c>
      <c r="M168" s="96"/>
      <c r="N168" s="184" t="str">
        <f>IF(M168&gt;0,SUM(L168+M168),"")</f>
        <v/>
      </c>
      <c r="O168" s="143"/>
    </row>
    <row r="169" spans="1:28" x14ac:dyDescent="0.25">
      <c r="A169" s="173"/>
      <c r="B169" s="315" t="s">
        <v>1173</v>
      </c>
      <c r="C169" s="315"/>
      <c r="D169" s="315"/>
      <c r="E169" s="183">
        <v>0.03</v>
      </c>
      <c r="F169" s="96"/>
      <c r="G169" s="184" t="str">
        <f>IF(F169&gt;0,SUM(E169+F169),"")</f>
        <v/>
      </c>
      <c r="H169" s="141"/>
      <c r="I169" s="316" t="s">
        <v>1178</v>
      </c>
      <c r="J169" s="317"/>
      <c r="K169" s="318"/>
      <c r="L169" s="183">
        <v>0.02</v>
      </c>
      <c r="M169" s="96"/>
      <c r="N169" s="184" t="str">
        <f>IF(M169&gt;0,SUM(L169+M169),"")</f>
        <v/>
      </c>
      <c r="O169" s="143"/>
    </row>
    <row r="170" spans="1:28" x14ac:dyDescent="0.25">
      <c r="A170" s="173"/>
      <c r="B170" s="141"/>
      <c r="C170" s="141"/>
      <c r="D170" s="141"/>
      <c r="E170" s="141"/>
      <c r="F170" s="141"/>
      <c r="G170" s="141"/>
      <c r="H170" s="141"/>
      <c r="I170" s="316" t="s">
        <v>1179</v>
      </c>
      <c r="J170" s="317"/>
      <c r="K170" s="318"/>
      <c r="L170" s="183">
        <v>0.02</v>
      </c>
      <c r="M170" s="96"/>
      <c r="N170" s="184" t="str">
        <f>IF(M170&gt;0,SUM(L170+M170),"")</f>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09" t="s">
        <v>2641</v>
      </c>
      <c r="L172" s="209"/>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7" t="s">
        <v>20</v>
      </c>
      <c r="B175" s="278"/>
      <c r="C175" s="278"/>
      <c r="D175" s="278"/>
      <c r="E175" s="278"/>
      <c r="F175" s="278"/>
      <c r="G175" s="278"/>
      <c r="H175" s="278"/>
      <c r="I175" s="278"/>
      <c r="J175" s="278"/>
      <c r="K175" s="278"/>
      <c r="L175" s="278"/>
      <c r="M175" s="278"/>
      <c r="N175" s="278"/>
      <c r="O175" s="279"/>
      <c r="P175" s="19"/>
    </row>
    <row r="176" spans="1:28" ht="15" customHeight="1" x14ac:dyDescent="0.25">
      <c r="A176" s="299" t="s">
        <v>21</v>
      </c>
      <c r="B176" s="300"/>
      <c r="C176" s="300"/>
      <c r="D176" s="300"/>
      <c r="E176" s="300"/>
      <c r="F176" s="300"/>
      <c r="G176" s="300"/>
      <c r="H176" s="300"/>
      <c r="I176" s="300"/>
      <c r="J176" s="300"/>
      <c r="K176" s="300"/>
      <c r="L176" s="300"/>
      <c r="M176" s="300"/>
      <c r="N176" s="300"/>
      <c r="O176" s="301"/>
    </row>
    <row r="177" spans="1:20" ht="15.75" thickBot="1" x14ac:dyDescent="0.3">
      <c r="A177" s="302"/>
      <c r="B177" s="303"/>
      <c r="C177" s="303"/>
      <c r="D177" s="303"/>
      <c r="E177" s="303"/>
      <c r="F177" s="303"/>
      <c r="G177" s="303"/>
      <c r="H177" s="303"/>
      <c r="I177" s="303"/>
      <c r="J177" s="303"/>
      <c r="K177" s="303"/>
      <c r="L177" s="303"/>
      <c r="M177" s="303"/>
      <c r="N177" s="303"/>
      <c r="O177" s="30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19" t="s">
        <v>2649</v>
      </c>
      <c r="C179" s="319"/>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7" t="s">
        <v>32</v>
      </c>
      <c r="B184" s="278"/>
      <c r="C184" s="278"/>
      <c r="D184" s="278"/>
      <c r="E184" s="278"/>
      <c r="F184" s="278"/>
      <c r="G184" s="278"/>
      <c r="H184" s="278"/>
      <c r="I184" s="278"/>
      <c r="J184" s="278"/>
      <c r="K184" s="278"/>
      <c r="L184" s="278"/>
      <c r="M184" s="278"/>
      <c r="N184" s="278"/>
      <c r="O184" s="279"/>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0" t="s">
        <v>2688</v>
      </c>
      <c r="C186" s="320"/>
      <c r="D186" s="320"/>
      <c r="E186" s="320"/>
      <c r="F186" s="320"/>
      <c r="G186" s="320"/>
      <c r="H186" s="320"/>
      <c r="I186" s="320"/>
      <c r="J186" s="320"/>
      <c r="K186" s="320"/>
      <c r="L186" s="320"/>
      <c r="M186" s="320"/>
      <c r="N186" s="320"/>
      <c r="O186" s="143"/>
    </row>
    <row r="187" spans="1:20" x14ac:dyDescent="0.25">
      <c r="A187" s="173"/>
      <c r="B187" s="321"/>
      <c r="C187" s="321"/>
      <c r="D187" s="321"/>
      <c r="E187" s="321"/>
      <c r="F187" s="321"/>
      <c r="G187" s="321"/>
      <c r="H187" s="321"/>
      <c r="I187" s="321"/>
      <c r="J187" s="321"/>
      <c r="K187" s="321"/>
      <c r="L187" s="321"/>
      <c r="M187" s="321"/>
      <c r="N187" s="321"/>
      <c r="O187" s="143"/>
    </row>
    <row r="188" spans="1:20" x14ac:dyDescent="0.25">
      <c r="A188" s="173"/>
      <c r="B188" s="322" t="s">
        <v>2689</v>
      </c>
      <c r="C188" s="323"/>
      <c r="D188" s="323"/>
      <c r="E188" s="323"/>
      <c r="F188" s="323"/>
      <c r="G188" s="323"/>
      <c r="H188" s="323"/>
      <c r="I188" s="323"/>
      <c r="J188" s="323"/>
      <c r="K188" s="323"/>
      <c r="L188" s="323"/>
      <c r="M188" s="323"/>
      <c r="N188" s="323"/>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329</vt:i4>
      </vt:variant>
    </vt:vector>
  </HeadingPairs>
  <TitlesOfParts>
    <vt:vector size="339"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Integrante_1!Área_de_impresión</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2020-11-28T22:20:54Z</cp:lastPrinted>
  <dcterms:created xsi:type="dcterms:W3CDTF">2020-10-14T21:57:42Z</dcterms:created>
  <dcterms:modified xsi:type="dcterms:W3CDTF">2021-01-06T02:55:23Z</dcterms:modified>
</cp:coreProperties>
</file>