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2021-91-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<sst xmlns="http://schemas.openxmlformats.org/spreadsheetml/2006/main" count="3072" uniqueCount="2696">
  <si>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</si>
  <si>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</si>
  <si>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</si>
  <si>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</si>
  <si>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</si>
  <si>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</si>
  <si>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</si>
  <si>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</si>
  <si>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</si>
  <si>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</si>
  <si>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</si>
  <si>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</si>
  <si>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</si>
  <si>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</si>
  <si>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</si>
  <si>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</si>
  <si>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</si>
  <si>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</si>
  <si>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</si>
  <si>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</si>
  <si>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</si>
  <si>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</si>
  <si>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</si>
  <si>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</si>
  <si>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</si>
  <si>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</si>
  <si>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</si>
  <si>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</si>
  <si>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</si>
  <si>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</si>
  <si>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</si>
  <si>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</si>
  <si>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</si>
  <si>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</si>
  <si>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</si>
  <si>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</si>
  <si>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</si>
  <si>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</si>
  <si>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</si>
  <si>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</si>
  <si>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</si>
  <si>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</si>
  <si>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</si>
  <si>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</si>
  <si>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</si>
  <si>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</si>
  <si>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</si>
  <si>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</si>
  <si>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</si>
  <si>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</si>
  <si>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</si>
  <si>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</si>
  <si>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</si>
  <si>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</si>
  <si>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</si>
  <si>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</si>
  <si>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</si>
  <si>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</si>
  <si>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</si>
  <si>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</si>
  <si>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</si>
  <si>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</si>
  <si>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</si>
  <si>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</si>
  <si>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</si>
  <si>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</si>
  <si>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</si>
  <si>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</si>
  <si>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</si>
  <si>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</si>
  <si>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</si>
  <si>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</si>
  <si>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</si>
  <si>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</si>
  <si>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</si>
  <si>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</si>
  <si>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</si>
  <si>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</si>
  <si>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</si>
  <si>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</si>
  <si>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</si>
  <si>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</si>
  <si>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</si>
  <si>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</si>
  <si>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</si>
  <si>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</si>
  <si>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</si>
  <si>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</si>
  <si>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</si>
  <si>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</si>
  <si>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</si>
  <si>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</si>
  <si>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</si>
  <si>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</si>
  <si>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</si>
  <si>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</si>
  <si>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</si>
  <si>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</si>
  <si>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</si>
  <si>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</si>
  <si>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</si>
  <si>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</si>
  <si>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</si>
  <si>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</si>
  <si>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</si>
  <si>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</si>
  <si>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</si>
  <si>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</si>
  <si>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</si>
  <si>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</si>
  <si>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</si>
  <si>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</si>
  <si>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</si>
  <si>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</si>
  <si>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</si>
  <si>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</si>
  <si>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</si>
  <si>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</si>
  <si>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</si>
  <si>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</si>
  <si>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</si>
  <si>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</si>
  <si>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</si>
  <si>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</si>
  <si>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</si>
  <si>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</si>
  <si>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</si>
  <si>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</si>
  <si>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</si>
  <si>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</si>
  <si>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</si>
  <si>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</si>
  <si>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</si>
  <si>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</si>
  <si>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</si>
  <si>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</si>
  <si>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</si>
  <si>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</si>
  <si>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</si>
  <si>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</si>
  <si>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</si>
  <si>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</si>
  <si>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</si>
  <si>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</si>
  <si>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</si>
  <si>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</si>
  <si>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</si>
  <si>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</si>
  <si>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</si>
  <si>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</si>
  <si>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</si>
  <si>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</si>
  <si>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</si>
  <si>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</si>
  <si>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</si>
  <si>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</si>
  <si>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</si>
  <si>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</si>
  <si>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</si>
  <si>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</si>
  <si>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</si>
  <si>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</si>
  <si>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</si>
  <si>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</si>
  <si>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</si>
  <si>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</si>
  <si>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</si>
  <si>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</si>
  <si>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</si>
  <si>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</si>
  <si>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</si>
  <si>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</si>
  <si>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</si>
  <si>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</si>
  <si>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</si>
  <si>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</si>
  <si>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</si>
  <si>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</si>
  <si>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</si>
  <si>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</si>
  <si>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</si>
  <si>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</si>
  <si>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</si>
  <si>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</si>
  <si>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</si>
  <si>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</si>
  <si>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</si>
  <si>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</si>
  <si>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</si>
  <si>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</si>
  <si>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</si>
  <si>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</si>
  <si>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</si>
  <si>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</si>
  <si>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</si>
  <si>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</si>
  <si>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</si>
  <si>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</si>
  <si>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</si>
  <si>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</si>
  <si>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</si>
  <si>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</si>
  <si>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</si>
  <si>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</si>
  <si>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</si>
  <si>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</si>
  <si>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</si>
  <si>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</si>
  <si>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</si>
  <si>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</si>
  <si>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</si>
  <si>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</si>
  <si>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</si>
  <si>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</si>
  <si>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</si>
  <si>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</si>
  <si>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</si>
  <si>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</si>
  <si>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</si>
  <si>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</si>
  <si>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</si>
  <si>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</si>
  <si>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</si>
  <si>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</si>
  <si>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</si>
  <si>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</si>
  <si>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</si>
  <si>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</si>
  <si>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</si>
  <si>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</si>
  <si>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</si>
  <si>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</si>
  <si>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</si>
  <si>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</si>
  <si>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</si>
  <si>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</si>
  <si>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</si>
  <si>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</si>
  <si>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</si>
  <si>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</si>
  <si>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</si>
  <si>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</si>
  <si>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</si>
  <si>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</si>
  <si>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</si>
  <si>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</si>
  <si>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</si>
  <si>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</si>
  <si>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</si>
  <si>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</si>
  <si>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</si>
  <si>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</si>
  <si>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</si>
  <si>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</si>
  <si>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</si>
  <si>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</si>
  <si>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</si>
  <si>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</si>
  <si>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</si>
  <si>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</si>
  <si>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</si>
  <si>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</si>
  <si>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</si>
  <si>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</si>
  <si>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</si>
  <si>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</si>
  <si>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</si>
  <si>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</si>
  <si>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</si>
  <si>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</si>
  <si>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</si>
  <si>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</si>
  <si>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</si>
  <si>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</si>
  <si>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</si>
  <si>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</si>
  <si>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</si>
  <si>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</si>
  <si>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</si>
  <si>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</si>
  <si>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</si>
  <si>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</si>
  <si>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</si>
  <si>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</si>
  <si>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</si>
  <si>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</si>
  <si>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</si>
  <si>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</si>
  <si>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</si>
  <si>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</si>
  <si>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</si>
  <si>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</si>
  <si>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</si>
  <si>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</si>
  <si>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</si>
  <si>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</si>
  <si>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</si>
  <si>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</si>
  <si>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</si>
  <si>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</si>
  <si>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</si>
  <si>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</si>
  <si>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</si>
  <si>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</si>
  <si>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</si>
  <si>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</si>
  <si>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</si>
  <si>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</si>
  <si>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</si>
  <si>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</si>
  <si>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</si>
  <si>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</si>
  <si>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</si>
  <si>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</si>
  <si>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</si>
  <si>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</si>
  <si>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</si>
  <si>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</si>
  <si>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</si>
  <si>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</si>
  <si>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</si>
  <si>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</si>
  <si>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</si>
  <si>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</si>
  <si>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</si>
  <si>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</si>
  <si>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</si>
  <si>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</si>
  <si>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</si>
  <si>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</si>
  <si>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</si>
  <si>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</si>
  <si>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</si>
  <si>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</si>
  <si>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</si>
  <si>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</si>
  <si>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</si>
  <si>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</si>
  <si>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</si>
  <si>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</si>
  <si>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</si>
  <si>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</si>
  <si>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</si>
  <si>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</si>
  <si>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</si>
  <si>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</si>
  <si>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</si>
  <si>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</si>
  <si>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</si>
  <si>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</si>
  <si>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</si>
  <si>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</si>
  <si>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</si>
  <si>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</si>
  <si>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</si>
  <si>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</si>
  <si>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</si>
  <si>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</si>
  <si>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</si>
  <si>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</si>
  <si>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</si>
  <si>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</si>
  <si>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</si>
  <si>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</si>
  <si>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</si>
  <si>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</si>
  <si>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</si>
  <si>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</si>
  <si>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</si>
  <si>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</si>
  <si>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</si>
  <si>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</si>
  <si>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</si>
  <si>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</si>
  <si>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</si>
  <si>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</si>
  <si>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</si>
  <si>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</si>
  <si>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</si>
  <si>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</si>
  <si>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</si>
  <si>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</si>
  <si>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</si>
  <si>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</si>
  <si>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</si>
  <si>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</si>
  <si>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</si>
  <si>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</si>
  <si>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</si>
  <si>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</si>
  <si>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</si>
  <si>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</si>
  <si>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</si>
  <si>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</si>
  <si>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</si>
  <si>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</si>
  <si>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</si>
  <si>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</si>
  <si>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</si>
  <si>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</si>
  <si>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</si>
  <si>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</si>
  <si>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</si>
  <si>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</si>
  <si>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</si>
  <si>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</si>
  <si>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</si>
  <si>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</si>
  <si>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</si>
  <si>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</si>
  <si>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</si>
  <si>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</si>
  <si>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</si>
  <si>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</si>
  <si>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</si>
  <si>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</si>
  <si>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</si>
  <si>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</si>
  <si>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</si>
  <si>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</si>
  <si>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</si>
  <si>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</si>
  <si>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</si>
  <si>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</si>
  <si>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</si>
  <si>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</si>
  <si>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</si>
  <si>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</si>
  <si>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</si>
  <si>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</si>
  <si>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</si>
  <si>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</si>
  <si>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</si>
  <si>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</si>
  <si>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</si>
  <si>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</si>
  <si>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</si>
  <si>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</si>
  <si>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</si>
  <si>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</si>
  <si>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</si>
  <si>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</si>
  <si>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</si>
  <si>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</si>
  <si>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</si>
  <si>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</si>
  <si>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</si>
  <si>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</si>
  <si>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</si>
  <si>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</si>
  <si>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</si>
  <si>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</si>
  <si>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</si>
  <si>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</si>
  <si>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</si>
  <si>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</si>
  <si>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</si>
  <si>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</si>
  <si>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</si>
  <si>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</si>
  <si>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</si>
  <si>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</si>
  <si>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</si>
  <si>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</si>
  <si>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</si>
  <si>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</si>
  <si>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</si>
  <si>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</si>
  <si>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</si>
  <si>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</si>
  <si>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</si>
  <si>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</si>
  <si>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</si>
  <si>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</si>
  <si>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</si>
  <si>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</si>
  <si>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</si>
  <si>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</si>
  <si>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</si>
  <si>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</si>
  <si>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</si>
  <si>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</si>
  <si>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</si>
  <si>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</si>
  <si>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</si>
  <si>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</si>
  <si>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</si>
  <si>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</si>
  <si>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</si>
  <si>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</si>
  <si>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</si>
  <si>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</si>
  <si>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</si>
  <si>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</si>
  <si>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</si>
  <si>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</si>
  <si>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</si>
  <si>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</si>
  <si>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</si>
  <si>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</si>
  <si>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</si>
  <si>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</si>
  <si>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</si>
  <si>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</si>
  <si>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</si>
  <si>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</si>
  <si>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</si>
  <si>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</si>
  <si>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</si>
  <si>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</si>
  <si>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</si>
  <si>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</si>
  <si>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</si>
  <si>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</si>
  <si>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</si>
  <si>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</si>
  <si>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</si>
  <si>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</si>
  <si>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</si>
  <si>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</si>
  <si>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</si>
  <si>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</si>
  <si>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</si>
  <si>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</si>
  <si>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</si>
  <si>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</si>
  <si>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</si>
  <si>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</si>
  <si>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</si>
  <si>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</si>
  <si>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</si>
  <si>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</si>
  <si>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</si>
  <si>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</si>
  <si>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</si>
  <si>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</si>
  <si>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</si>
  <si>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</si>
  <si>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</si>
  <si>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</si>
  <si>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</si>
  <si>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</si>
  <si>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</si>
  <si>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</si>
  <si>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</si>
  <si>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</si>
  <si>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</si>
  <si>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</si>
  <si>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</si>
  <si>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</si>
  <si>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</si>
  <si>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</si>
  <si>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</si>
  <si>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</si>
  <si>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</si>
  <si>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</si>
  <si>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</si>
  <si>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</si>
  <si>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</si>
  <si>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</si>
  <si>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</si>
  <si>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</si>
  <si>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</si>
  <si>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</si>
  <si>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</si>
  <si>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</si>
  <si>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</si>
  <si>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</si>
  <si>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</si>
  <si>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</si>
  <si>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</si>
  <si>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</si>
  <si>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</si>
  <si>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</si>
  <si>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</si>
  <si>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</si>
  <si>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</si>
  <si>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</si>
  <si>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</si>
  <si>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</si>
  <si>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</si>
  <si>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</si>
  <si>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</si>
  <si>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</si>
  <si>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</si>
  <si>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</si>
  <si>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</si>
  <si>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</si>
  <si>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</si>
  <si>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</si>
  <si>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</si>
  <si>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</si>
  <si>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</si>
  <si>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</si>
  <si>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</si>
  <si>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</si>
  <si>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</si>
  <si>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</si>
  <si>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</si>
  <si>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</si>
  <si>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</si>
  <si>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</si>
  <si>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</si>
  <si>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</si>
  <si>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</si>
  <si>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</si>
  <si>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</si>
  <si>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</si>
  <si>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</si>
  <si>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</si>
  <si>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</si>
  <si>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</si>
  <si>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</si>
  <si>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</si>
  <si>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</si>
  <si>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</si>
  <si>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</si>
  <si>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</si>
  <si>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</si>
  <si>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</si>
  <si>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</si>
  <si>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</si>
  <si>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</si>
  <si>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</si>
  <si>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</si>
  <si>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</si>
  <si>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</si>
  <si>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</si>
  <si>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</si>
  <si>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</si>
  <si>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</si>
  <si>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</si>
  <si>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</si>
  <si>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</si>
  <si>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</si>
  <si>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</si>
  <si>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</si>
  <si>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</si>
  <si>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</si>
  <si>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</si>
  <si>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</si>
  <si>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</si>
  <si>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</si>
  <si>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</si>
  <si>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</si>
  <si>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</si>
  <si>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</si>
  <si>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</si>
  <si>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</si>
  <si>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</si>
  <si>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</si>
  <si>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</si>
  <si>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</si>
  <si>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</si>
  <si>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</si>
  <si>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</si>
  <si>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</si>
  <si>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</si>
  <si>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</si>
  <si>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</si>
  <si>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</si>
  <si>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</si>
  <si>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</si>
  <si>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</si>
  <si>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</si>
  <si>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</si>
  <si>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</si>
  <si>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</si>
  <si>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</si>
  <si>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</si>
  <si>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</si>
  <si>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</si>
  <si>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</si>
  <si>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</si>
  <si>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</si>
  <si>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</si>
  <si>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</si>
  <si>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</si>
  <si>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</si>
  <si>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</si>
  <si>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</si>
  <si>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</si>
  <si>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</si>
  <si>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</si>
  <si>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</si>
  <si>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</si>
  <si>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</si>
  <si>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</si>
  <si>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</si>
  <si>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</si>
  <si>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</si>
  <si>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</si>
  <si>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</si>
  <si>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</si>
  <si>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</si>
  <si>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</si>
  <si>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</si>
  <si>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</si>
  <si>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</si>
  <si>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</si>
  <si>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</si>
  <si>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</si>
  <si>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</si>
  <si>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</si>
  <si>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</si>
  <si>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</si>
  <si>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</si>
  <si>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</si>
  <si>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</si>
  <si>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</si>
  <si>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</si>
  <si>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</si>
  <si>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</si>
  <si>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</si>
  <si>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</si>
  <si>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</si>
  <si>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</si>
  <si>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</si>
  <si>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</si>
  <si>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</si>
  <si>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</si>
  <si>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</si>
  <si>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</si>
  <si>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</si>
  <si>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</si>
  <si>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</si>
  <si>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</si>
  <si>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</si>
  <si>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</si>
  <si>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</si>
  <si>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</si>
  <si>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</si>
  <si>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</si>
  <si>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</si>
  <si>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</si>
  <si>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</si>
  <si>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</si>
  <si>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</si>
  <si>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</si>
  <si>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</si>
  <si>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</si>
  <si>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</si>
  <si>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</si>
  <si>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</si>
  <si>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</si>
  <si>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</si>
  <si>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</si>
  <si>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</si>
  <si>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</si>
  <si>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</si>
  <si>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</si>
  <si>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</si>
  <si>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</si>
  <si>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</si>
  <si>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</si>
  <si>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</si>
  <si>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</si>
  <si>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</si>
  <si>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</si>
  <si>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</si>
  <si>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</si>
  <si>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</si>
  <si>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</si>
  <si>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</si>
  <si>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</si>
  <si>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</si>
  <si>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</si>
  <si>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</si>
  <si>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</si>
  <si>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</si>
  <si>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</si>
  <si>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</si>
  <si>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</si>
  <si>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</si>
  <si>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</si>
  <si>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</si>
  <si>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</si>
  <si>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</si>
  <si>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</si>
  <si>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</si>
  <si>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</si>
  <si>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</si>
  <si>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</si>
  <si>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</si>
  <si>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</si>
  <si>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</si>
  <si>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</si>
  <si>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</si>
  <si>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</si>
  <si>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</si>
  <si>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</si>
  <si>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</si>
  <si>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</si>
  <si>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</si>
  <si>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</si>
  <si>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</si>
  <si>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</si>
  <si>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</si>
  <si>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</si>
  <si>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</si>
  <si>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</si>
  <si>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</si>
  <si>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</si>
  <si>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</si>
  <si>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</si>
  <si>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</si>
  <si>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</si>
  <si>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</si>
  <si>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</si>
  <si>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</si>
  <si>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</si>
  <si>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</si>
  <si>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</si>
  <si>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</si>
  <si>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</si>
  <si>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</si>
  <si>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</si>
  <si>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</si>
  <si>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</si>
  <si>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</si>
  <si>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</si>
  <si>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</si>
  <si>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</si>
  <si>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</si>
  <si>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</si>
  <si>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</si>
  <si>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</si>
  <si>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</si>
  <si>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</si>
  <si>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</si>
  <si>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</si>
  <si>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</si>
  <si>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</si>
  <si>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</si>
  <si>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</si>
  <si>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</si>
  <si>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</si>
  <si>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</si>
  <si>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</si>
  <si>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</si>
  <si>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</si>
  <si>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</si>
  <si>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</si>
  <si>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</si>
  <si>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</si>
  <si>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</si>
  <si>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</si>
  <si>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</si>
  <si>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</si>
  <si>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</si>
  <si>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</si>
  <si>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</si>
  <si>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</si>
  <si>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</si>
  <si>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</si>
  <si>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</si>
  <si>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</si>
  <si>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</si>
  <si>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</si>
  <si>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</si>
  <si>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</si>
  <si>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</si>
  <si>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</si>
  <si>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</si>
  <si>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</si>
  <si>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</si>
  <si>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</si>
  <si>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</si>
  <si>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</si>
  <si>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</si>
  <si>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</si>
  <si>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</si>
  <si>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</si>
  <si>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</si>
  <si>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</si>
  <si>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</si>
  <si>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</si>
  <si>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</si>
  <si>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</si>
  <si>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</si>
  <si>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</si>
  <si>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</si>
  <si>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</si>
  <si>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</si>
  <si>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</si>
  <si>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</si>
  <si>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</si>
  <si>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</si>
  <si>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</si>
  <si>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</si>
  <si>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</si>
  <si>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</si>
  <si>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</si>
  <si>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</si>
  <si>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</si>
  <si>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</si>
  <si>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</si>
  <si>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</si>
  <si>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</si>
  <si>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</si>
  <si>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</si>
  <si>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</si>
  <si>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</si>
  <si>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</si>
  <si>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</si>
  <si>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</si>
  <si>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</si>
  <si>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</si>
  <si>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</si>
  <si>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</si>
  <si>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</si>
  <si>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</si>
  <si>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</si>
  <si>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</si>
  <si>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</si>
  <si>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</si>
  <si>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</si>
  <si>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</si>
  <si>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</si>
  <si>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</si>
  <si>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</si>
  <si>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</si>
  <si>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</si>
  <si>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</si>
  <si>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</si>
  <si>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</si>
  <si>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</si>
  <si>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</si>
  <si>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</si>
  <si>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</si>
  <si>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</si>
  <si>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</si>
  <si>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</si>
  <si>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</si>
  <si>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</si>
  <si>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</si>
  <si>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</si>
  <si>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</si>
  <si>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</si>
  <si>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</si>
  <si>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</si>
  <si>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</si>
  <si>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</si>
  <si>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</si>
  <si>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</si>
  <si>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</si>
  <si>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</si>
  <si>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</si>
  <si>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</si>
  <si>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</si>
  <si>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</si>
  <si>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</si>
  <si>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</si>
  <si>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</si>
  <si>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</si>
  <si>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</si>
  <si>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</si>
  <si>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</si>
  <si>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</si>
  <si>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</si>
  <si>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</si>
  <si>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</si>
  <si>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</si>
  <si>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</si>
  <si>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</si>
  <si>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</si>
  <si>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</si>
  <si>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</si>
  <si>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</si>
  <si>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</si>
  <si>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</si>
  <si>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</si>
  <si>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</si>
  <si>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</si>
  <si>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</si>
  <si>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</si>
  <si>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</si>
  <si>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</si>
  <si>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</si>
  <si>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</si>
  <si>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</si>
  <si>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</si>
  <si>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</si>
  <si>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</si>
  <si>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</si>
  <si>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</si>
  <si>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</si>
  <si>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</si>
  <si>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</si>
  <si>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</si>
  <si>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</si>
  <si>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</si>
  <si>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</si>
  <si>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</si>
  <si>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</si>
  <si>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</si>
  <si>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</si>
  <si>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</si>
  <si>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</si>
  <si>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</si>
  <si>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</si>
  <si>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</si>
  <si>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</si>
  <si>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</si>
  <si>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</si>
  <si>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</si>
  <si>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</si>
  <si>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</si>
  <si>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</si>
  <si>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</si>
  <si>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</si>
  <si>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</si>
  <si>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</si>
  <si>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</si>
  <si>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</si>
  <si>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</si>
  <si>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</si>
  <si>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</si>
  <si>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</si>
  <si>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</si>
  <si>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</si>
  <si>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</si>
  <si>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</si>
  <si>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</si>
  <si>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</si>
  <si>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</si>
  <si>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</si>
  <si>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</si>
  <si>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</si>
  <si>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</si>
  <si>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</si>
  <si>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</si>
  <si>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</si>
  <si>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</si>
  <si>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</si>
  <si>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</si>
  <si>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</si>
  <si>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</si>
  <si>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</si>
  <si>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</si>
  <si>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</si>
  <si>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</si>
  <si>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</si>
  <si>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</si>
  <si>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</si>
  <si>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</si>
  <si>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</si>
  <si>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</si>
  <si>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</si>
  <si>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</si>
  <si>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</si>
  <si>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</si>
  <si>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</si>
  <si>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</si>
  <si>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</si>
  <si>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</si>
  <si>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</si>
  <si>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</si>
  <si>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</si>
  <si>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</si>
  <si>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</si>
  <si>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</si>
  <si>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</si>
  <si>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</si>
  <si>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</si>
  <si>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</si>
  <si>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</si>
  <si>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</si>
  <si>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</si>
  <si>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</si>
  <si>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</si>
  <si>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</si>
  <si>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</si>
  <si>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</si>
  <si>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</si>
  <si>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</si>
  <si>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</si>
  <si>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</si>
  <si>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</si>
  <si>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</si>
  <si>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</si>
  <si>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</si>
  <si>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</si>
  <si>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</si>
  <si>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</si>
  <si>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</si>
  <si>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</si>
  <si>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</si>
  <si>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</si>
  <si>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</si>
  <si>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</si>
  <si>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</si>
  <si>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</si>
  <si>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</si>
  <si>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</si>
  <si>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</si>
  <si>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</si>
  <si>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</si>
  <si>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</si>
  <si>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</si>
  <si>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</si>
  <si>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</si>
  <si>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</si>
  <si>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</si>
  <si>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</si>
  <si>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</si>
  <si>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</si>
  <si>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</si>
  <si>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</si>
  <si>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</si>
  <si>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</si>
  <si>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</si>
  <si>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</si>
  <si>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</si>
  <si>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</si>
  <si>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</si>
  <si>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</si>
  <si>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</si>
  <si>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</si>
  <si>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</si>
  <si>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</si>
  <si>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</si>
  <si>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</si>
  <si>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</si>
  <si>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</si>
  <si>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</si>
  <si>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</si>
  <si>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</si>
  <si>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</si>
  <si>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</si>
  <si>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</si>
  <si>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</si>
  <si>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</si>
  <si>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</si>
  <si>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</si>
  <si>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</si>
  <si>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</si>
  <si>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</si>
  <si>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</si>
  <si>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</si>
  <si>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</si>
  <si>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</si>
  <si>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</si>
  <si>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</si>
  <si>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</si>
  <si>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</si>
  <si>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</si>
  <si>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</si>
  <si>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</si>
  <si>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</si>
  <si>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</si>
  <si>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</si>
  <si>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</si>
  <si>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</si>
  <si>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</si>
  <si>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</si>
  <si>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</si>
  <si>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</si>
  <si>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</si>
  <si>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</si>
  <si>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</si>
  <si>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</si>
  <si>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</si>
  <si>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</si>
  <si>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</si>
  <si>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</si>
  <si>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</si>
  <si>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</si>
  <si>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</si>
  <si>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</si>
  <si>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</si>
  <si>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</si>
  <si>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</si>
  <si>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</si>
  <si>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</si>
  <si>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</si>
  <si>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</si>
  <si>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</si>
  <si>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</si>
  <si>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</si>
  <si>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</si>
  <si>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</si>
  <si>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</si>
  <si>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</si>
  <si>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</si>
  <si>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</si>
  <si>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</si>
  <si>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</si>
  <si>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</si>
  <si>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</si>
  <si>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</si>
  <si>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</si>
  <si>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</si>
  <si>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</si>
  <si>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</si>
  <si>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</si>
  <si>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</si>
  <si>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</si>
  <si>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</si>
  <si>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</si>
  <si>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</si>
  <si>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</si>
  <si>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</si>
  <si>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</si>
  <si>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</si>
  <si>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</si>
  <si>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</si>
  <si>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</si>
  <si>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</si>
  <si>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</si>
  <si>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</si>
  <si>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</si>
  <si>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</si>
  <si>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</si>
  <si>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</si>
  <si>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</si>
  <si>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</si>
  <si>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</si>
  <si>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</si>
  <si>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</si>
  <si>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</si>
  <si>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</si>
  <si>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</si>
  <si>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</si>
  <si>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</si>
  <si>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</si>
  <si>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</si>
  <si>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</si>
  <si>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</si>
  <si>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</si>
  <si>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</si>
  <si>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</si>
  <si>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</si>
  <si>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</si>
  <si>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</si>
  <si>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</si>
  <si>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</si>
  <si>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</si>
  <si>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</si>
  <si>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</si>
  <si>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</si>
  <si>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</si>
  <si>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</si>
  <si>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</si>
  <si>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</si>
  <si>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</si>
  <si>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</si>
  <si>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</si>
  <si>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</si>
  <si>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</si>
  <si>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</si>
  <si>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</si>
  <si>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</si>
  <si>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</si>
  <si>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</si>
  <si>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</si>
  <si>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</si>
  <si>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</si>
  <si>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</si>
  <si>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</si>
  <si>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</si>
  <si>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</si>
  <si>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</si>
  <si>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</si>
  <si>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</si>
  <si>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</si>
  <si>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</si>
  <si>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</si>
  <si>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</si>
  <si>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</si>
  <si>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</si>
  <si>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</si>
  <si>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</si>
  <si>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</si>
  <si>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</si>
  <si>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</si>
  <si>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</si>
  <si>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</si>
  <si>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</si>
  <si>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</si>
  <si>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</si>
  <si>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</si>
  <si>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</si>
  <si>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</si>
  <si>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</si>
  <si>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</si>
  <si>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</si>
  <si>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</si>
  <si>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</si>
  <si>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</si>
  <si>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</si>
  <si>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</si>
  <si>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</si>
  <si>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</si>
  <si>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</si>
  <si>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</si>
  <si>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</si>
  <si>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</si>
  <si>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</si>
  <si>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</si>
  <si>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</si>
  <si>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</si>
  <si>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</si>
  <si>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</si>
  <si>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</si>
  <si>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</si>
  <si>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</si>
  <si>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</si>
  <si>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</si>
  <si>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</si>
  <si>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</si>
  <si>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</si>
  <si>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</si>
  <si>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</si>
  <si>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</si>
  <si>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</si>
  <si>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</si>
  <si>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</si>
  <si>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</si>
  <si>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</si>
  <si>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</si>
  <si>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</si>
  <si>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</si>
  <si>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</si>
  <si>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</si>
  <si>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</si>
  <si>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</si>
  <si>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</si>
  <si>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</si>
  <si>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</si>
  <si>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</si>
  <si>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</si>
  <si>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</si>
  <si>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</si>
  <si>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</si>
  <si>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</si>
  <si>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</si>
  <si>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</si>
  <si>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</si>
  <si>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</si>
  <si>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</si>
  <si>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</si>
  <si>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</si>
  <si>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</si>
  <si>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</si>
  <si>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</si>
  <si>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</si>
  <si>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</si>
  <si>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</si>
  <si>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</si>
  <si>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</si>
  <si>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</si>
  <si>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</si>
  <si>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</si>
  <si>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</si>
  <si>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</si>
  <si>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</si>
  <si>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</si>
  <si>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</si>
  <si>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</si>
  <si>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</si>
  <si>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</si>
  <si>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</si>
  <si>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</si>
  <si>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</si>
  <si>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</si>
  <si>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</si>
  <si>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</si>
  <si>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</si>
  <si>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</si>
  <si>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</si>
  <si>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</si>
  <si>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</si>
  <si>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</si>
  <si>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</si>
  <si>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</si>
  <si>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</si>
  <si>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</si>
  <si>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</si>
  <si>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</si>
  <si>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</si>
  <si>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</si>
  <si>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</si>
  <si>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</si>
  <si>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</si>
  <si>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</si>
  <si>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</si>
  <si>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</si>
  <si>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</si>
  <si>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</si>
  <si>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</si>
  <si>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</si>
  <si>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</si>
  <si>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</si>
  <si>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</si>
  <si>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</si>
  <si>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</si>
  <si>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</si>
  <si>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</si>
  <si>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</si>
  <si>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</si>
  <si>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</si>
  <si>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</si>
  <si>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</si>
  <si>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</si>
  <si>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</si>
  <si>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</si>
  <si>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</si>
  <si>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</si>
  <si>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</si>
  <si>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</si>
  <si>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</si>
  <si>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</si>
  <si>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</si>
  <si>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</si>
  <si>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</si>
  <si>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</si>
  <si>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</si>
  <si>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</si>
  <si>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</si>
  <si>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</si>
  <si>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</si>
  <si>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</si>
  <si>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</si>
  <si>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</si>
  <si>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</si>
  <si>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</si>
  <si>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</si>
  <si>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</si>
  <si>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</si>
  <si>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</si>
  <si>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</si>
  <si>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</si>
  <si>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</si>
  <si>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</si>
  <si>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</si>
  <si>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</si>
  <si>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</si>
  <si>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</si>
  <si>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</si>
  <si>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</si>
  <si>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</si>
  <si>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</si>
  <si>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</si>
  <si>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</si>
  <si>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</si>
  <si>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</si>
  <si>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</si>
  <si>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</si>
  <si>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</si>
  <si>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</si>
  <si>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</si>
  <si>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</si>
  <si>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</si>
  <si>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</si>
  <si>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</si>
  <si>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</si>
  <si>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</si>
  <si>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</si>
  <si>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</si>
  <si>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</si>
  <si>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</si>
  <si>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</si>
  <si>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</si>
  <si>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</si>
  <si>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</si>
  <si>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</si>
  <si>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</si>
  <si>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</si>
  <si>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</si>
  <si>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</si>
  <si>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</si>
  <si>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</si>
  <si>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</si>
  <si>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</si>
  <si>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</si>
  <si>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</si>
  <si>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</si>
  <si>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</si>
  <si>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</si>
  <si>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</si>
  <si>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</si>
  <si>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</si>
  <si>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</si>
  <si>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</si>
  <si>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</si>
  <si>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</si>
  <si>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</si>
  <si>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</si>
  <si>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</si>
  <si>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</si>
  <si>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</si>
  <si>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</si>
  <si>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</si>
  <si>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</si>
  <si>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</si>
  <si>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</si>
  <si>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</si>
  <si>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</si>
  <si>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</si>
  <si>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</si>
  <si>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</si>
  <si>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</si>
  <si>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</si>
  <si>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</si>
  <si>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</si>
  <si>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</si>
  <si>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</si>
  <si>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</si>
  <si>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</si>
  <si>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</si>
  <si>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</si>
  <si>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</si>
  <si>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</si>
  <si>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</si>
  <si>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</si>
  <si>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</si>
  <si>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</si>
  <si>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</si>
  <si>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</si>
  <si>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</si>
  <si>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</si>
  <si>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</si>
  <si>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</si>
  <si>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</si>
  <si>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</si>
  <si>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</si>
  <si>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</si>
  <si>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</si>
  <si>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</si>
  <si>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</si>
  <si>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</si>
  <si>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</si>
  <si>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</si>
  <si>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</si>
  <si>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</si>
  <si>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</si>
  <si>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</si>
  <si>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</si>
  <si>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</si>
  <si>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</si>
  <si>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</si>
  <si>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</si>
  <si>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</si>
  <si>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</si>
  <si>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</si>
  <si>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</si>
  <si>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</si>
  <si>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</si>
  <si>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</si>
  <si>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</si>
  <si>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</si>
  <si>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</si>
  <si>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</si>
  <si>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</si>
  <si>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</si>
  <si>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</si>
  <si>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</si>
  <si>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</si>
  <si>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</si>
  <si>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</si>
  <si>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</si>
  <si>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</si>
  <si>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</si>
  <si>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</si>
  <si>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</si>
  <si>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</si>
  <si>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</si>
  <si>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</si>
  <si>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</si>
  <si>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</si>
  <si>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</si>
  <si>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</si>
  <si>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</si>
  <si>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</si>
  <si>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</si>
  <si>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</si>
  <si>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</si>
  <si>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</si>
  <si>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</si>
  <si>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</si>
  <si>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</si>
  <si>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</si>
  <si>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</si>
  <si>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</si>
  <si>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</si>
  <si>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</si>
  <si>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</si>
  <si>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</si>
  <si>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</si>
  <si>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</si>
  <si>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</si>
  <si>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</si>
  <si>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</si>
  <si>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</si>
  <si>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</si>
  <si>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</si>
  <si>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</si>
  <si>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</si>
  <si>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</si>
  <si>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</si>
  <si>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</si>
  <si>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</si>
  <si>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</si>
  <si>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</si>
  <si>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</si>
  <si>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</si>
  <si>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</si>
  <si>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</si>
  <si>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</si>
  <si>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</si>
  <si>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</si>
  <si>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</si>
  <si>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</si>
  <si>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</si>
  <si>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</si>
  <si>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</si>
  <si>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</si>
  <si>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</si>
  <si>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</si>
  <si>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</si>
  <si>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</si>
  <si>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</si>
  <si>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</si>
  <si>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</si>
  <si>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</si>
  <si>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</si>
  <si>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</si>
  <si>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</si>
  <si>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</si>
  <si>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</si>
  <si>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</si>
  <si>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</si>
  <si>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</si>
  <si>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</si>
  <si>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</si>
  <si>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</si>
  <si>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</si>
  <si>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</si>
  <si>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</si>
  <si>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</si>
  <si>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</si>
  <si>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</si>
  <si>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</si>
  <si>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</si>
  <si>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</si>
  <si>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</si>
  <si>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</si>
  <si>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</si>
  <si>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</si>
  <si>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</si>
  <si>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</si>
  <si>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</si>
  <si>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</si>
  <si>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</si>
  <si>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</si>
  <si>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</si>
  <si>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</si>
  <si>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</si>
  <si>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</si>
  <si>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</si>
  <si>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</si>
  <si>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</si>
  <si>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</si>
  <si>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</si>
  <si>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</si>
  <si>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</si>
  <si>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</si>
  <si>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</si>
  <si>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</si>
  <si>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</si>
  <si>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</si>
  <si>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</si>
  <si>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</si>
  <si>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</si>
  <si>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</si>
  <si>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</si>
  <si>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</si>
  <si>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</si>
  <si>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</si>
  <si>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</si>
  <si>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</si>
  <si>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</si>
  <si>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</si>
  <si>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</si>
  <si>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</si>
  <si>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</si>
  <si>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</si>
  <si>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</si>
  <si>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</si>
  <si>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</si>
  <si>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</si>
  <si>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</si>
  <si>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</si>
  <si>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</si>
  <si>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</si>
  <si>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</si>
  <si>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</si>
  <si>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</si>
  <si>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</si>
  <si>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</si>
  <si>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</si>
  <si>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</si>
  <si>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</si>
  <si>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</si>
  <si>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</si>
  <si>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</si>
  <si>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</si>
  <si>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</si>
  <si>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</si>
  <si>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</si>
  <si>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</si>
  <si>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</si>
  <si>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</si>
  <si>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</si>
  <si>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</si>
  <si>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</si>
  <si>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</si>
  <si>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</si>
  <si>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</si>
  <si>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</si>
  <si>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</si>
  <si>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</si>
  <si>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</si>
  <si>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</si>
  <si>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</si>
  <si>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</si>
  <si>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</si>
  <si>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</si>
  <si>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</si>
  <si>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</si>
  <si>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</si>
  <si>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</si>
  <si>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</si>
  <si>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</si>
  <si>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</si>
  <si>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</si>
  <si>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</si>
  <si>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</si>
  <si>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</si>
  <si>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</si>
  <si>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</si>
  <si>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</si>
  <si>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</si>
  <si>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</si>
  <si>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</si>
  <si>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</si>
  <si>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</si>
  <si>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</si>
  <si>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</si>
  <si>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</si>
  <si>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</si>
  <si>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</si>
  <si>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</si>
  <si>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</si>
  <si>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</si>
  <si>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</si>
  <si>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</si>
  <si>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</si>
  <si>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</si>
  <si>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</si>
  <si>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</si>
  <si>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</si>
  <si>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</si>
  <si>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</si>
  <si>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</si>
  <si>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</si>
  <si>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</si>
  <si>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</si>
  <si>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</si>
  <si>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</si>
  <si>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</si>
  <si>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</si>
  <si>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</si>
  <si>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</si>
  <si>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</si>
  <si>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</si>
  <si>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</si>
  <si>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</si>
  <si>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</si>
  <si>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</si>
  <si>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</si>
  <si>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</si>
  <si>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</si>
  <si>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</si>
  <si>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</si>
  <si>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</si>
  <si>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</si>
  <si>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</si>
  <si>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</si>
  <si>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</si>
  <si>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</si>
  <si>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</si>
  <si>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</si>
  <si>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</si>
  <si>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</si>
  <si>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</si>
  <si>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</si>
  <si>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</si>
  <si>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</si>
  <si>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</si>
  <si>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</si>
  <si>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</si>
  <si>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</si>
  <si>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</si>
  <si>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</si>
  <si>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</si>
  <si>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</si>
  <si>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</si>
  <si>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</si>
  <si>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</si>
  <si>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</si>
  <si>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</si>
  <si>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</si>
  <si>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</si>
  <si>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</si>
  <si>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</si>
  <si>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</si>
  <si>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</si>
  <si>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</si>
  <si>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</si>
  <si>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</si>
  <si>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</si>
  <si>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</si>
  <si>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</si>
  <si>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</si>
  <si>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</si>
  <si>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</si>
  <si>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</si>
  <si>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</si>
  <si>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</si>
  <si>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</si>
  <si>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</si>
  <si>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</si>
  <si>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</si>
  <si>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</si>
  <si>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</si>
  <si>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</si>
  <si>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</si>
  <si>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</si>
  <si>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</si>
  <si>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</si>
  <si>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</si>
  <si>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</si>
  <si>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</si>
  <si>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</si>
  <si>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</si>
  <si>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</si>
  <si>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</si>
  <si>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</si>
  <si>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</si>
  <si>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</si>
  <si>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</si>
  <si>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</si>
  <si>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</si>
  <si>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</si>
  <si>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</si>
  <si>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</si>
  <si>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</si>
  <si>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</si>
  <si>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</si>
  <si>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</si>
  <si>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</si>
  <si>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</si>
  <si>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</si>
  <si>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</si>
  <si>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</si>
  <si>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</si>
  <si>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</si>
  <si>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</si>
  <si>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</si>
  <si>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</si>
  <si>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</si>
  <si>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</si>
  <si>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</si>
  <si>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</si>
  <si>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</si>
  <si>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</si>
  <si>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</si>
  <si>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</si>
  <si>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</si>
  <si>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</si>
  <si>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</si>
  <si>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</si>
  <si>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</si>
  <si>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</si>
  <si>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</si>
  <si>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</si>
  <si>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</si>
  <si>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</si>
  <si>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</si>
  <si>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</si>
  <si>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</si>
  <si>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</si>
  <si>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</si>
  <si>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</si>
  <si>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</si>
  <si>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</si>
  <si>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</si>
  <si>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</si>
  <si>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</si>
  <si>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</si>
  <si>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</si>
  <si>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</si>
  <si>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</si>
  <si>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</si>
  <si>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</si>
  <si>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</si>
  <si>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</si>
  <si>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</si>
  <si>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</si>
  <si>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</si>
  <si>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</si>
  <si>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</si>
  <si>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</si>
  <si>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</si>
  <si>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</si>
  <si>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</si>
  <si>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</si>
  <si>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</si>
  <si>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</si>
  <si>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</si>
  <si>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</si>
  <si>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</si>
  <si>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</si>
  <si>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</si>
  <si>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</si>
  <si>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</si>
  <si>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</si>
  <si>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</si>
  <si>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</si>
  <si>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</si>
  <si>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</si>
  <si>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</si>
  <si>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</si>
  <si>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</si>
  <si>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</si>
  <si>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</si>
  <si>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</si>
  <si>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</si>
  <si>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</si>
  <si>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</si>
  <si>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</si>
  <si>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</si>
  <si>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</si>
  <si>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</si>
  <si>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</si>
  <si>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</si>
  <si>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</si>
  <si>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</si>
  <si>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</si>
  <si>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</si>
  <si>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</si>
  <si>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</si>
  <si>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</si>
  <si>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</si>
  <si>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</si>
  <si>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</si>
  <si>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</si>
  <si>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</si>
  <si>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</si>
  <si>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</si>
  <si>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</si>
  <si>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</si>
  <si>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</si>
  <si>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</si>
  <si>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</si>
  <si>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</si>
  <si>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</si>
  <si>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</si>
  <si>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</si>
  <si>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</si>
  <si>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</si>
  <si>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</si>
  <si>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</si>
  <si>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</si>
  <si>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</si>
  <si>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</si>
  <si>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</si>
  <si>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</si>
  <si>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</si>
  <si>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</si>
  <si>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</si>
  <si>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</si>
  <si>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</si>
  <si>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</si>
  <si>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</si>
  <si>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</si>
  <si>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</si>
  <si>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</si>
  <si>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</si>
  <si>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</si>
  <si>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</si>
  <si>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</si>
  <si>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</si>
  <si>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</si>
  <si>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</si>
  <si>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</si>
  <si>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</si>
  <si>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</si>
  <si>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</si>
  <si>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</si>
  <si>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</si>
  <si>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</si>
  <si>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</si>
  <si>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</si>
  <si>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</si>
  <si>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</si>
  <si>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</si>
  <si>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</si>
  <si>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</si>
  <si>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</si>
  <si>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</si>
  <si>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</si>
  <si>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</si>
  <si>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</si>
  <si>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</si>
  <si>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</si>
  <si>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</si>
  <si>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</si>
  <si>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</si>
  <si>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</si>
  <si>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</si>
  <si>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</si>
  <si>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</si>
  <si>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</si>
  <si>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</si>
  <si>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</si>
  <si>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</si>
  <si>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</si>
  <si>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</si>
  <si>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</si>
  <si>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</si>
  <si>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</si>
  <si>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</si>
  <si>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</si>
  <si>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</si>
  <si>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</si>
  <si>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</si>
  <si>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</si>
  <si>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</si>
  <si>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</si>
  <si>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</si>
  <si>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</si>
  <si>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</si>
  <si>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</si>
  <si>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</si>
  <si>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</si>
  <si>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</si>
  <si>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</si>
  <si>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</si>
  <si>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</si>
  <si>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</si>
  <si>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</si>
  <si>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</si>
  <si>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</si>
  <si>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</si>
  <si>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</si>
  <si>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</si>
  <si>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</si>
  <si>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</si>
  <si>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</si>
  <si>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</si>
  <si>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</si>
  <si>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</si>
  <si>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</si>
  <si>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</si>
  <si>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</si>
  <si>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</si>
  <si>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</si>
  <si>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</si>
  <si>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</si>
  <si>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</si>
  <si>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</si>
  <si>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</si>
  <si>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</si>
  <si>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</si>
  <si>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</si>
  <si>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</si>
  <si>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</si>
  <si>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</si>
  <si>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</si>
  <si>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</si>
  <si>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</si>
  <si>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</si>
  <si>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</si>
  <si>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</si>
  <si>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</si>
  <si>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</si>
  <si>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</si>
  <si>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</si>
  <si>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</si>
  <si>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</si>
  <si>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</si>
  <si>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</si>
  <si>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</si>
  <si>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</si>
  <si>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</si>
  <si>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</si>
  <si>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</si>
  <si>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</si>
  <si>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</si>
  <si>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</si>
  <si>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</si>
  <si>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</si>
  <si>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</si>
  <si>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</si>
  <si>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</si>
  <si>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</si>
  <si>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</si>
  <si>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</si>
  <si>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</si>
  <si>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</si>
  <si>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</si>
  <si>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</si>
  <si>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</si>
  <si>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</si>
  <si>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</si>
  <si>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</si>
  <si>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</si>
  <si>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</si>
  <si>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</si>
  <si>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</si>
  <si>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</si>
  <si>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</si>
  <si>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</si>
  <si>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</si>
  <si>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</si>
  <si>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</si>
  <si>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</si>
  <si>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</si>
  <si>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</si>
  <si>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</si>
  <si>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</si>
  <si>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</si>
  <si>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</si>
  <si>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</si>
  <si>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</si>
  <si>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</si>
  <si>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</si>
  <si>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</si>
  <si>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</si>
  <si>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</si>
  <si>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</si>
  <si>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</si>
  <si>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</si>
  <si>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</si>
  <si>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</si>
  <si>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</si>
  <si>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</si>
  <si>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</si>
  <si>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</si>
  <si>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</si>
  <si>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</si>
  <si>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</si>
  <si>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</si>
  <si>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</si>
  <si>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</si>
  <si>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</si>
  <si>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</si>
  <si>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</si>
  <si>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</si>
  <si>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</si>
  <si>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</si>
  <si>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</si>
  <si>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</si>
  <si>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</si>
  <si>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</si>
  <si>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</si>
  <si>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</si>
  <si>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</si>
  <si>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</si>
  <si>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</si>
  <si>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</si>
  <si>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</si>
  <si>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</si>
  <si>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</si>
  <si>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</si>
  <si>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</si>
  <si>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</si>
  <si>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</si>
  <si>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</si>
  <si>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</si>
  <si>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</si>
  <si>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</si>
  <si>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</si>
  <si>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</si>
  <si>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</si>
  <si>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</si>
  <si>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</si>
  <si>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</si>
  <si>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</si>
  <si>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</si>
  <si>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</si>
  <si>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</si>
  <si>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</si>
  <si>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</si>
  <si>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</si>
  <si>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</si>
  <si>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</si>
  <si>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</si>
  <si>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</si>
  <si>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</si>
  <si>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</si>
  <si>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</si>
  <si>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</si>
  <si>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</si>
  <si>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</si>
  <si>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</si>
  <si>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</si>
  <si>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</si>
  <si>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</si>
  <si>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</si>
  <si>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</si>
  <si>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</si>
  <si>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</si>
  <si>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</si>
  <si>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</si>
  <si>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</si>
  <si>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</si>
  <si>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</si>
  <si>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</si>
  <si>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</si>
  <si>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</si>
  <si>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</si>
  <si>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</si>
  <si>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</si>
  <si>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</si>
  <si>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</si>
  <si>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</si>
  <si>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</si>
  <si>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</si>
  <si>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</si>
  <si>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</si>
  <si>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</si>
  <si>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</si>
  <si>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</si>
  <si>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</si>
  <si>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</si>
  <si>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</si>
  <si>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</si>
  <si>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</si>
  <si>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</si>
  <si>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</si>
  <si>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</si>
  <si>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</si>
  <si>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</si>
  <si>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</si>
  <si>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</si>
  <si>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</si>
  <si>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</si>
  <si>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</si>
  <si>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</si>
  <si>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</si>
  <si>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</si>
  <si>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</si>
  <si>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</si>
  <si>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</si>
  <si>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</si>
  <si>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</si>
  <si>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</si>
  <si>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</si>
  <si>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</si>
  <si>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</si>
  <si>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</si>
  <si>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</si>
  <si>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</si>
  <si>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</si>
  <si>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</si>
  <si>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</si>
  <si>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</si>
  <si>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</si>
  <si>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</si>
  <si>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</si>
  <si>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</si>
  <si>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</si>
  <si>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</si>
  <si>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</si>
  <si>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</si>
  <si>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</si>
  <si>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</si>
  <si>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</si>
  <si>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</si>
  <si>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</si>
  <si>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</si>
  <si>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</si>
  <si>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</si>
  <si>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</si>
  <si>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</si>
  <si>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</si>
  <si>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</si>
  <si>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</si>
  <si>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</si>
  <si>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</si>
  <si>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</si>
  <si>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</si>
  <si>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</si>
  <si>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</si>
  <si>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</si>
  <si>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</si>
  <si>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</si>
  <si>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</si>
  <si>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</si>
  <si>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</si>
  <si>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</si>
  <si>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</si>
  <si>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</si>
  <si>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</si>
  <si>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</si>
  <si>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</si>
  <si>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</si>
  <si>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</si>
  <si>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</si>
  <si>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</si>
  <si>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</si>
  <si>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</si>
  <si>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</si>
  <si>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</si>
  <si>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</si>
  <si>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</si>
  <si>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</si>
  <si>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</si>
  <si>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</si>
  <si>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</si>
  <si>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</si>
  <si>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</si>
  <si>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</si>
  <si>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</si>
  <si>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</si>
  <si>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</si>
  <si>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</si>
  <si>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</si>
  <si>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</si>
  <si>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</si>
  <si>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</si>
  <si>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</si>
  <si>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</si>
  <si>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</si>
  <si>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</si>
  <si>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</si>
  <si>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</si>
  <si>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</si>
  <si>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</si>
  <si>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</si>
  <si>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</si>
  <si>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</si>
  <si>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</si>
  <si>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</si>
  <si>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</si>
  <si>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</si>
  <si>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</si>
  <si>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</si>
  <si>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</si>
  <si>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</si>
  <si>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</si>
  <si>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</si>
  <si>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</si>
  <si>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</si>
  <si>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</si>
  <si>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</si>
  <si>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</si>
  <si>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</si>
  <si>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</si>
  <si>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</si>
  <si>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</si>
  <si>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</si>
  <si>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</si>
  <si>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</si>
  <si>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</si>
  <si>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</si>
  <si>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</si>
  <si>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</si>
  <si>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</si>
  <si>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</si>
  <si>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</si>
  <si>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</si>
  <si>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</si>
  <si>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</si>
  <si>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</si>
  <si>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</si>
  <si>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</si>
  <si>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</si>
  <si>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</si>
  <si>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</si>
  <si>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</si>
  <si>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</si>
  <si>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</si>
  <si>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</si>
  <si>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</si>
  <si>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</si>
  <si>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</si>
  <si>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</si>
  <si>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</si>
  <si>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</si>
  <si>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</si>
  <si>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</si>
  <si>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</si>
  <si>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</si>
  <si>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</si>
  <si>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</si>
  <si>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</si>
  <si>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</si>
  <si>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</si>
  <si>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</si>
  <si>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</si>
  <si>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</si>
  <si>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</si>
  <si>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</si>
  <si>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</si>
  <si>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</si>
  <si>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</si>
  <si>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</si>
  <si>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</si>
  <si>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</si>
  <si>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</si>
  <si>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</si>
  <si>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</si>
  <si>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</si>
  <si>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</si>
  <si>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</si>
  <si>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</si>
  <si>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</si>
  <si>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</si>
  <si>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</si>
  <si>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</si>
  <si>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</si>
  <si>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</si>
  <si>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</si>
  <si>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</si>
  <si>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</si>
  <si>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</si>
  <si>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</si>
  <si>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</si>
  <si>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</si>
  <si>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</si>
  <si>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</si>
  <si>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</si>
  <si>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</si>
  <si>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</si>
  <si>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</si>
  <si>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</si>
  <si>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</si>
  <si>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</si>
  <si>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</si>
  <si>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</si>
  <si>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</si>
  <si>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</si>
  <si>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</si>
  <si>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</si>
  <si>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</si>
  <si>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</si>
  <si>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</si>
  <si>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</si>
  <si>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</si>
  <si>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</si>
  <si>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</si>
  <si>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</si>
  <si>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</si>
  <si>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</si>
  <si>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</si>
  <si>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</si>
  <si>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</si>
  <si>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</si>
  <si>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</si>
  <si>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</si>
  <si>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</si>
  <si>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</si>
  <si>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</si>
  <si>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</si>
  <si>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</si>
  <si>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</si>
  <si>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</si>
  <si>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</si>
  <si>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</si>
  <si>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</si>
  <si>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</si>
  <si>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</si>
  <si>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</si>
  <si>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</si>
  <si>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</si>
  <si>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</si>
  <si>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</si>
  <si>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</si>
  <si>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</si>
  <si>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</si>
  <si>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</si>
  <si>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</si>
  <si>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</si>
  <si>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</si>
  <si>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</si>
  <si>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</si>
  <si>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</si>
  <si>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</si>
  <si>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</si>
  <si>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</si>
  <si>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</si>
  <si>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</si>
  <si>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</si>
  <si>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</si>
  <si>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</si>
  <si>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</si>
  <si>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</si>
  <si>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</si>
  <si>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</si>
  <si>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</si>
  <si>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</si>
  <si>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</si>
  <si>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</si>
  <si>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</si>
  <si>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</si>
  <si>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</si>
  <si>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</si>
  <si>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</si>
  <si>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</si>
  <si>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</si>
  <si>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</si>
  <si>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</si>
  <si>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</si>
  <si>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</si>
  <si>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</si>
  <si>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</si>
  <si>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</si>
  <si>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</si>
  <si>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</si>
  <si>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</si>
  <si>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</si>
  <si>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</si>
  <si>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</si>
  <si>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</si>
  <si>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</si>
  <si>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</si>
  <si>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</si>
  <si>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</si>
  <si>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</si>
  <si>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</si>
  <si>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</si>
  <si>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</si>
  <si>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</si>
  <si>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</si>
  <si>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</si>
  <si>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</si>
  <si>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</si>
  <si>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</si>
  <si>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</si>
  <si>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</si>
  <si>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</si>
  <si>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</si>
  <si>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</si>
  <si>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</si>
  <si>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</si>
  <si>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</si>
  <si>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</si>
  <si>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</si>
  <si>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</si>
  <si>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</si>
  <si>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</si>
  <si>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</si>
  <si>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</si>
  <si>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</si>
  <si>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</si>
  <si>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</si>
  <si>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</si>
  <si>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</si>
  <si>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</si>
  <si>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</si>
  <si>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</si>
  <si>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</si>
  <si>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</si>
  <si>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</si>
  <si>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</si>
  <si>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</si>
  <si>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</si>
  <si>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</si>
  <si>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</si>
  <si>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</si>
  <si>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</si>
  <si>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</si>
  <si>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</si>
  <si>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</si>
  <si>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</si>
  <si>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</si>
  <si>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</si>
  <si>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</si>
  <si>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</si>
  <si>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</si>
  <si>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</si>
  <si>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</si>
  <si>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</si>
  <si>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</si>
  <si>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</si>
  <si>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</si>
  <si>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</si>
  <si>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</si>
  <si>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</si>
  <si>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</si>
  <si>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</si>
  <si>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</si>
  <si>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</si>
  <si>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</si>
  <si>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</si>
  <si>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</si>
  <si>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</si>
  <si>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</si>
  <si>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</si>
  <si>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</si>
  <si>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</si>
  <si>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</si>
  <si>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</si>
  <si>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</si>
  <si>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</si>
  <si>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</si>
  <si>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</si>
  <si>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</si>
  <si>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</si>
  <si>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</si>
  <si>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</si>
  <si>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</si>
  <si>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</si>
  <si>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</si>
  <si>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</si>
  <si>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</si>
  <si>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</si>
  <si>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</si>
  <si>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</si>
  <si>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</si>
  <si>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</si>
  <si>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</si>
  <si>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</si>
  <si>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</si>
  <si>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</si>
  <si>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</si>
  <si>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</si>
  <si>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</si>
  <si>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</si>
  <si>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</si>
  <si>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</si>
  <si>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</si>
  <si>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</si>
  <si>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</si>
  <si>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</si>
  <si>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</si>
  <si>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</si>
  <si>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</si>
  <si>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</si>
  <si>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</si>
  <si>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</si>
  <si>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</si>
  <si>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</si>
  <si>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</si>
  <si>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</si>
  <si>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</si>
  <si>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</si>
  <si>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</si>
  <si>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</si>
  <si>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</si>
  <si>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</si>
  <si>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</si>
  <si>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</si>
  <si>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</si>
  <si>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</si>
  <si>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</si>
  <si>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</si>
  <si>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</si>
  <si>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</si>
  <si>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</si>
  <si>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</si>
  <si>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</si>
  <si>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</si>
  <si>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</si>
  <si>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</si>
  <si>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</si>
  <si>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</si>
  <si>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</si>
  <si>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</si>
  <si>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</si>
  <si>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</si>
  <si>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Fundación Isla Korea </t>
  </si>
  <si>
    <t>056</t>
  </si>
  <si>
    <t>0151</t>
  </si>
  <si>
    <t>0176</t>
  </si>
  <si>
    <t>0190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</si>
  <si>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</si>
  <si>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Brindar seguimiento nutricional a los niños y niñas de los grados de transicision y basica primaria perteneciente al programa de alimentación escolar PAE. </t>
  </si>
  <si>
    <t>350-2020</t>
  </si>
  <si>
    <t>332-2020</t>
  </si>
  <si>
    <t>315-2020</t>
  </si>
  <si>
    <t>Prestar los servicios para la atención a la primera infancia en el servicio de hogar  comunitario de bienestar familiar – HCB TRADICIONAL,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</si>
  <si>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el servicio de hogar de bienestar comunitario familia mujer e infancia – HCB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</si>
  <si>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atenciòn integral   a los servicios de HCB TRADICIONAL,FAMI,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 </t>
  </si>
  <si>
    <t>Nuris Judith Rivera Calvo</t>
  </si>
  <si>
    <t>Nuris Rivera Calvo</t>
  </si>
  <si>
    <t>CR. 26 C #27B-39</t>
  </si>
  <si>
    <t>3329058</t>
  </si>
  <si>
    <t>fundacionproyectardelacosta@hotmail.com</t>
  </si>
  <si>
    <t>2021-91-5</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</si>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</sst>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1109</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802011827</v>
      </c>
      <c r="C20" s="5"/>
      <c r="D20" s="73"/>
      <c r="E20" s="5"/>
      <c r="F20" s="5"/>
      <c r="G20" s="5"/>
      <c r="H20" s="241"/>
      <c r="I20" s="147" t="s">
        <v>1109</v>
      </c>
      <c r="J20" s="148" t="s">
        <v>1111</v>
      </c>
      <c r="K20" s="149">
        <v>3336655497</v>
      </c>
      <c r="L20" s="150">
        <v>44242</v>
      </c>
      <c r="M20" s="150">
        <v>44561</v>
      </c>
      <c r="N20" s="133">
        <f>+(M20-L20)/30</f>
        <v>10.633333333333333</v>
      </c>
      <c r="O20" s="136"/>
      <c r="U20" s="132"/>
      <c r="V20" s="105">
        <f ca="1">NOW()</f>
        <v>44200.949571064812</v>
      </c>
      <c r="W20" s="105">
        <f ca="1">NOW()</f>
        <v>44200.949571064812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FUNDACIÓN PROYECTAR DE LA COSTA SONRISA DE LOS NIÑOS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2664</v>
      </c>
      <c r="C48" s="112" t="s">
        <v>31</v>
      </c>
      <c r="D48" s="110" t="s">
        <v>2677</v>
      </c>
      <c r="E48" s="143">
        <v>43863</v>
      </c>
      <c r="F48" s="143">
        <v>44196</v>
      </c>
      <c r="G48" s="158">
        <f>IF(AND(E48&lt;&gt;"",F48&lt;&gt;""),((F48-E48)/30),"")</f>
        <v>11.1</v>
      </c>
      <c r="H48" s="119" t="s">
        <v>2681</v>
      </c>
      <c r="I48" s="113" t="s">
        <v>1109</v>
      </c>
      <c r="J48" s="113" t="s">
        <v>1111</v>
      </c>
      <c r="K48" s="122">
        <v>3957777594</v>
      </c>
      <c r="L48" s="115" t="s">
        <v>1148</v>
      </c>
      <c r="M48" s="117">
        <v>1</v>
      </c>
      <c r="N48" s="115" t="s">
        <v>2634</v>
      </c>
      <c r="O48" s="115" t="s">
        <v>1148</v>
      </c>
      <c r="P48" s="78"/>
    </row>
    <row r="49" spans="1:16" s="6" customFormat="1" ht="24.75" customHeight="1" x14ac:dyDescent="0.25">
      <c r="A49" s="141">
        <v>2</v>
      </c>
      <c r="B49" s="111" t="s">
        <v>2676</v>
      </c>
      <c r="C49" s="112" t="s">
        <v>32</v>
      </c>
      <c r="D49" s="110" t="s">
        <v>2678</v>
      </c>
      <c r="E49" s="143">
        <v>43497</v>
      </c>
      <c r="F49" s="143">
        <v>43799</v>
      </c>
      <c r="G49" s="158">
        <f t="shared" ref="G49:G50" si="2">IF(AND(E49&lt;&gt;"",F49&lt;&gt;""),((F49-E49)/30),"")</f>
        <v>10.066666666666666</v>
      </c>
      <c r="H49" s="119" t="s">
        <v>2682</v>
      </c>
      <c r="I49" s="113" t="s">
        <v>1109</v>
      </c>
      <c r="J49" s="113" t="s">
        <v>1111</v>
      </c>
      <c r="K49" s="122">
        <v>70000000</v>
      </c>
      <c r="L49" s="115" t="s">
        <v>1148</v>
      </c>
      <c r="M49" s="117">
        <v>1</v>
      </c>
      <c r="N49" s="115" t="s">
        <v>27</v>
      </c>
      <c r="O49" s="115" t="s">
        <v>1148</v>
      </c>
      <c r="P49" s="78"/>
    </row>
    <row r="50" spans="1:16" s="6" customFormat="1" ht="24.75" customHeight="1" x14ac:dyDescent="0.25">
      <c r="A50" s="141">
        <v>3</v>
      </c>
      <c r="B50" s="111" t="s">
        <v>2676</v>
      </c>
      <c r="C50" s="112" t="s">
        <v>32</v>
      </c>
      <c r="D50" s="110" t="s">
        <v>2679</v>
      </c>
      <c r="E50" s="143">
        <v>43160</v>
      </c>
      <c r="F50" s="143">
        <v>43434</v>
      </c>
      <c r="G50" s="158">
        <f t="shared" si="2"/>
        <v>9.1333333333333329</v>
      </c>
      <c r="H50" s="119" t="s">
        <v>2682</v>
      </c>
      <c r="I50" s="113" t="s">
        <v>1109</v>
      </c>
      <c r="J50" s="113" t="s">
        <v>1111</v>
      </c>
      <c r="K50" s="122">
        <v>87000000</v>
      </c>
      <c r="L50" s="115" t="s">
        <v>1148</v>
      </c>
      <c r="M50" s="117">
        <v>1</v>
      </c>
      <c r="N50" s="115" t="s">
        <v>27</v>
      </c>
      <c r="O50" s="115" t="s">
        <v>1148</v>
      </c>
      <c r="P50" s="78"/>
    </row>
    <row r="51" spans="1:16" s="6" customFormat="1" ht="24.75" customHeight="1" outlineLevel="1" x14ac:dyDescent="0.25">
      <c r="A51" s="141">
        <v>4</v>
      </c>
      <c r="B51" s="111" t="s">
        <v>2676</v>
      </c>
      <c r="C51" s="112" t="s">
        <v>32</v>
      </c>
      <c r="D51" s="110" t="s">
        <v>2680</v>
      </c>
      <c r="E51" s="143">
        <v>42768</v>
      </c>
      <c r="F51" s="143">
        <v>43069</v>
      </c>
      <c r="G51" s="158">
        <f t="shared" ref="G51:G107" si="3">IF(AND(E51&lt;&gt;"",F51&lt;&gt;""),((F51-E51)/30),"")</f>
        <v>10.033333333333333</v>
      </c>
      <c r="H51" s="119" t="s">
        <v>2682</v>
      </c>
      <c r="I51" s="113" t="s">
        <v>1109</v>
      </c>
      <c r="J51" s="113" t="s">
        <v>1111</v>
      </c>
      <c r="K51" s="122">
        <v>80000000</v>
      </c>
      <c r="L51" s="115" t="s">
        <v>1148</v>
      </c>
      <c r="M51" s="117">
        <v>1</v>
      </c>
      <c r="N51" s="115" t="s">
        <v>27</v>
      </c>
      <c r="O51" s="115" t="s">
        <v>1148</v>
      </c>
      <c r="P51" s="78"/>
    </row>
    <row r="52" spans="1:16" s="7" customFormat="1" ht="24.75" customHeight="1" outlineLevel="1" x14ac:dyDescent="0.25">
      <c r="A52" s="142">
        <v>5</v>
      </c>
      <c r="B52" s="111"/>
      <c r="C52" s="112"/>
      <c r="D52" s="110"/>
      <c r="E52" s="143"/>
      <c r="F52" s="143"/>
      <c r="G52" s="158" t="str">
        <f t="shared" si="3"/>
        <v/>
      </c>
      <c r="H52" s="119"/>
      <c r="I52" s="113"/>
      <c r="J52" s="113"/>
      <c r="K52" s="116"/>
      <c r="L52" s="115"/>
      <c r="M52" s="117"/>
      <c r="N52" s="115"/>
      <c r="O52" s="115"/>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2683</v>
      </c>
      <c r="E114" s="143">
        <v>44186</v>
      </c>
      <c r="F114" s="143">
        <v>44773</v>
      </c>
      <c r="G114" s="158">
        <f>IF(AND(E114&lt;&gt;"",F114&lt;&gt;""),((F114-E114)/30),"")</f>
        <v>19.566666666666666</v>
      </c>
      <c r="H114" s="119" t="s">
        <v>2686</v>
      </c>
      <c r="I114" s="120" t="s">
        <v>1154</v>
      </c>
      <c r="J114" s="120" t="s">
        <v>703</v>
      </c>
      <c r="K114" s="122">
        <v>7266468739</v>
      </c>
      <c r="L114" s="100">
        <f>+IF(AND(K114&gt;0,O114="Ejecución"),(K114/877802)*Tabla28[[#This Row],[% participación]],IF(AND(K114&gt;0,O114&lt;&gt;"Ejecución"),"-",""))</f>
        <v>8278.0270938093108</v>
      </c>
      <c r="M114" s="123" t="s">
        <v>1148</v>
      </c>
      <c r="N114" s="171">
        <v>1</v>
      </c>
      <c r="O114" s="160" t="s">
        <v>1150</v>
      </c>
      <c r="P114" s="78"/>
    </row>
    <row r="115" spans="1:16" s="6" customFormat="1" ht="24.75" customHeight="1" x14ac:dyDescent="0.25">
      <c r="A115" s="141">
        <v>2</v>
      </c>
      <c r="B115" s="159" t="s">
        <v>2664</v>
      </c>
      <c r="C115" s="161" t="s">
        <v>31</v>
      </c>
      <c r="D115" s="120" t="s">
        <v>2684</v>
      </c>
      <c r="E115" s="143">
        <v>44181</v>
      </c>
      <c r="F115" s="143">
        <v>44773</v>
      </c>
      <c r="G115" s="158">
        <f t="shared" ref="G115:G116" si="4">IF(AND(E115&lt;&gt;"",F115&lt;&gt;""),((F115-E115)/30),"")</f>
        <v>19.733333333333334</v>
      </c>
      <c r="H115" s="119" t="s">
        <v>2687</v>
      </c>
      <c r="I115" s="63" t="s">
        <v>1154</v>
      </c>
      <c r="J115" s="63" t="s">
        <v>703</v>
      </c>
      <c r="K115" s="68">
        <v>3487557654</v>
      </c>
      <c r="L115" s="100">
        <f>+IF(AND(K115&gt;0,O115="Ejecución"),(K115/877802)*Tabla28[[#This Row],[% participación]],IF(AND(K115&gt;0,O115&lt;&gt;"Ejecución"),"-",""))</f>
        <v>3973.0573113298897</v>
      </c>
      <c r="M115" s="65" t="s">
        <v>1148</v>
      </c>
      <c r="N115" s="171">
        <v>1</v>
      </c>
      <c r="O115" s="160" t="s">
        <v>1150</v>
      </c>
      <c r="P115" s="78"/>
    </row>
    <row r="116" spans="1:16" s="6" customFormat="1" ht="24.75" customHeight="1" x14ac:dyDescent="0.25">
      <c r="A116" s="141">
        <v>3</v>
      </c>
      <c r="B116" s="159" t="s">
        <v>2664</v>
      </c>
      <c r="C116" s="161" t="s">
        <v>31</v>
      </c>
      <c r="D116" s="120" t="s">
        <v>2685</v>
      </c>
      <c r="E116" s="143">
        <v>44182</v>
      </c>
      <c r="F116" s="143">
        <v>44773</v>
      </c>
      <c r="G116" s="158">
        <f t="shared" si="4"/>
        <v>19.7</v>
      </c>
      <c r="H116" s="119" t="s">
        <v>2688</v>
      </c>
      <c r="I116" s="63" t="s">
        <v>711</v>
      </c>
      <c r="J116" s="63" t="s">
        <v>729</v>
      </c>
      <c r="K116" s="68">
        <v>4789958900</v>
      </c>
      <c r="L116" s="100">
        <f>+IF(AND(K116&gt;0,O116="Ejecución"),(K116/877802)*Tabla28[[#This Row],[% participación]],IF(AND(K116&gt;0,O116&lt;&gt;"Ejecución"),"-",""))</f>
        <v>5456.7646234572258</v>
      </c>
      <c r="M116" s="65" t="s">
        <v>1148</v>
      </c>
      <c r="N116" s="171">
        <v>1</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0.02</v>
      </c>
      <c r="G179" s="163">
        <f>IF(F179&gt;0,SUM(E179+F179),"")</f>
        <v>0.04</v>
      </c>
      <c r="H179" s="5"/>
      <c r="I179" s="189" t="s">
        <v>2670</v>
      </c>
      <c r="J179" s="189"/>
      <c r="K179" s="189"/>
      <c r="L179" s="189"/>
      <c r="M179" s="170">
        <v>0.04</v>
      </c>
      <c r="O179" s="8"/>
      <c r="Q179" s="19"/>
      <c r="R179" s="157">
        <f>IF(M179&gt;0,SUM(L179+M179),"")</f>
        <v>0.04</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133466219.88000001</v>
      </c>
      <c r="F185" s="92"/>
      <c r="G185" s="93"/>
      <c r="H185" s="88"/>
      <c r="I185" s="90" t="s">
        <v>2627</v>
      </c>
      <c r="J185" s="164">
        <f>+SUM(M179:M183)</f>
        <v>0.04</v>
      </c>
      <c r="K185" s="234" t="s">
        <v>2628</v>
      </c>
      <c r="L185" s="234"/>
      <c r="M185" s="94">
        <f>+J185*(SUM(K20:K35))</f>
        <v>133466219.88000001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43335</v>
      </c>
      <c r="D193" s="5"/>
      <c r="E193" s="124">
        <v>1551</v>
      </c>
      <c r="F193" s="5"/>
      <c r="G193" s="5"/>
      <c r="H193" s="145" t="s">
        <v>2689</v>
      </c>
      <c r="J193" s="5"/>
      <c r="K193" s="125">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2690</v>
      </c>
      <c r="D212" s="21"/>
      <c r="G212" s="27" t="s">
        <v>2621</v>
      </c>
      <c r="H212" s="146" t="s">
        <v>2692</v>
      </c>
      <c r="J212" s="27" t="s">
        <v>2623</v>
      </c>
      <c r="K212" s="145"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4fb10211-09fb-4e80-9f0b-184718d5d98c"/>
    <ds:schemaRef ds:uri="http://purl.org/dc/dcmitype/"/>
    <ds:schemaRef ds:uri="a65d333d-5b59-4810-bc94-b80d9325abbc"/>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2021-01-05T03:42:17Z</cp:lastPrinted>
  <dcterms:created xsi:type="dcterms:W3CDTF">2020-10-14T21:57:42Z</dcterms:created>
  <dcterms:modified xsi:type="dcterms:W3CDTF">2021-01-05T03:48:21Z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