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<sst xmlns="http://schemas.openxmlformats.org/spreadsheetml/2006/main" count="5484" uniqueCount="2808">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</sst>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42" zoomScale="40" zoomScaleNormal="6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0" t="str">
        <f>HYPERLINK("#Integrante_1!A109","CAPACIDAD RESIDUAL")</f>
        <v>CAPACIDAD RESIDUAL</v>
      </c>
      <c r="F8" s="211"/>
      <c r="G8" s="212"/>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0" t="str">
        <f>HYPERLINK("#Integrante_1!A162","TALENTO HUMANO")</f>
        <v>TALENTO HUMANO</v>
      </c>
      <c r="F9" s="211"/>
      <c r="G9" s="212"/>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0" t="str">
        <f>HYPERLINK("#Integrante_1!F162","INFRAESTRUCTURA")</f>
        <v>INFRAESTRUCTURA</v>
      </c>
      <c r="F10" s="211"/>
      <c r="G10" s="212"/>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03" t="s">
        <v>8</v>
      </c>
      <c r="M15" s="203"/>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13"/>
      <c r="I20" s="149" t="s">
        <v>459</v>
      </c>
      <c r="J20" s="150" t="s">
        <v>470</v>
      </c>
      <c r="K20" s="151">
        <v>1344122598</v>
      </c>
      <c r="L20" s="152">
        <v>44193</v>
      </c>
      <c r="M20" s="152">
        <v>44561</v>
      </c>
      <c r="N20" s="135">
        <f>+(M20-L20)/30</f>
        <v>12.266666666666667</v>
      </c>
      <c r="O20" s="138"/>
      <c r="U20" s="134"/>
      <c r="V20" s="107">
        <f ca="1">NOW()</f>
        <v>44193.918395486115</v>
      </c>
      <c r="W20" s="107">
        <f ca="1">NOW()</f>
        <v>44193.918395486115</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str">
        <f>VLOOKUP(B20,EAS!A2:B1439,2,0)</f>
        <v>FUNDACION AMIGOS DE LA COMUNIDAD DE COLOMBIA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t="s">
        <v>2807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8">
        <v>0.01</v>
      </c>
      <c r="G179" s="179">
        <f>IF(F179&gt;0,SUM(E179+F179),"")</f>
        <v>0.03</v>
      </c>
      <c r="H179" s="5"/>
      <c r="I179" s="239" t="s">
        <v>2674</v>
      </c>
      <c r="J179" s="240"/>
      <c r="K179" s="240"/>
      <c r="L179" s="241"/>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40323677.939999998</v>
      </c>
      <c r="F185" s="94"/>
      <c r="G185" s="95"/>
      <c r="H185" s="90"/>
      <c r="I185" s="92" t="s">
        <v>2632</v>
      </c>
      <c r="J185" s="184">
        <f>M179</f>
        <v>0.02</v>
      </c>
      <c r="K185" s="232" t="s">
        <v>2633</v>
      </c>
      <c r="L185" s="232"/>
      <c r="M185" s="96">
        <f>+J185*K20</f>
        <v>26882451.960000001</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5" sqref="H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0" t="str">
        <f>HYPERLINK("#Integrante_2!A109","CAPACIDAD RESIDUAL")</f>
        <v>CAPACIDAD RESIDUAL</v>
      </c>
      <c r="F8" s="211"/>
      <c r="G8" s="212"/>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0" t="str">
        <f>HYPERLINK("#Integrante_2!A162","TALENTO HUMANO")</f>
        <v>TALENTO HUMANO</v>
      </c>
      <c r="F9" s="211"/>
      <c r="G9" s="212"/>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0" t="str">
        <f>HYPERLINK("#Integrante_2!F162","INFRAESTRUCTURA")</f>
        <v>INFRAESTRUCTURA</v>
      </c>
      <c r="F10" s="211"/>
      <c r="G10" s="212"/>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03" t="s">
        <v>8</v>
      </c>
      <c r="M15" s="203"/>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13"/>
      <c r="I20" s="149" t="s">
        <v>459</v>
      </c>
      <c r="J20" s="150" t="s">
        <v>470</v>
      </c>
      <c r="K20" s="151">
        <v>1344122598</v>
      </c>
      <c r="L20" s="152">
        <v>44193</v>
      </c>
      <c r="M20" s="152">
        <v>44561</v>
      </c>
      <c r="N20" s="135">
        <f>+(M20-L20)/30</f>
        <v>12.266666666666667</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str">
        <f>VLOOKUP(B20,EAS!A2:B1439,2,0)</f>
        <v>FUNDACION ASOCIACIÓN CREANDO FUTURO ASOCREF</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t="s">
        <v>2807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4"/>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t="s">
        <v>2622</v>
      </c>
      <c r="O178" s="8"/>
      <c r="Q178" s="19"/>
      <c r="R178" s="19"/>
      <c r="S178" s="164" t="s">
        <v>2623</v>
      </c>
      <c r="T178" s="19"/>
      <c r="U178" s="19"/>
      <c r="V178" s="19"/>
      <c r="W178" s="19"/>
      <c r="X178" s="19"/>
      <c r="Y178" s="19"/>
      <c r="Z178" s="19"/>
      <c r="AA178" s="19"/>
      <c r="AB178" s="19"/>
    </row>
    <row r="179" spans="1:28" ht="23.25" x14ac:dyDescent="0.25">
      <c r="A179" s="9"/>
      <c r="B179" s="231" t="s">
        <v>2670</v>
      </c>
      <c r="C179" s="231"/>
      <c r="D179" s="231"/>
      <c r="E179" s="24">
        <v>0.02</v>
      </c>
      <c r="F179" s="178">
        <v>0.01</v>
      </c>
      <c r="G179" s="179">
        <f>IF(F179&gt;0,SUM(E179+F179),"")</f>
        <v>0.03</v>
      </c>
      <c r="H179" s="5"/>
      <c r="I179" s="222" t="s">
        <v>2674</v>
      </c>
      <c r="J179" s="223"/>
      <c r="K179" s="223"/>
      <c r="L179" s="224"/>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40323677.939999998</v>
      </c>
      <c r="F185" s="94"/>
      <c r="G185" s="95"/>
      <c r="H185" s="90"/>
      <c r="I185" s="92" t="s">
        <v>2632</v>
      </c>
      <c r="J185" s="184">
        <f>M179</f>
        <v>0.02</v>
      </c>
      <c r="K185" s="232" t="s">
        <v>2633</v>
      </c>
      <c r="L185" s="232"/>
      <c r="M185" s="96">
        <f>+J185*K20</f>
        <v>26882451.960000001</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0" t="str">
        <f>HYPERLINK("#Integrante_3!A109","CAPACIDAD RESIDUAL")</f>
        <v>CAPACIDAD RESIDUAL</v>
      </c>
      <c r="F8" s="211"/>
      <c r="G8" s="212"/>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0" t="str">
        <f>HYPERLINK("#Integrante_3!A162","TALENTO HUMANO")</f>
        <v>TALENTO HUMANO</v>
      </c>
      <c r="F9" s="211"/>
      <c r="G9" s="212"/>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0" t="str">
        <f>HYPERLINK("#Integrante_3!F162","INFRAESTRUCTURA")</f>
        <v>INFRAESTRUCTURA</v>
      </c>
      <c r="F10" s="211"/>
      <c r="G10" s="212"/>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5"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4"/>
      <c r="S175" s="19"/>
      <c r="T175" s="19"/>
      <c r="U175" s="19"/>
      <c r="V175" s="19"/>
      <c r="W175" s="19"/>
      <c r="X175" s="19"/>
      <c r="Y175" s="19"/>
      <c r="Z175" s="19"/>
      <c r="AA175" s="19"/>
      <c r="AB175" s="19"/>
    </row>
    <row r="176" spans="1:28" ht="23.25" x14ac:dyDescent="0.25">
      <c r="A176" s="9"/>
      <c r="B176" s="261"/>
      <c r="C176" s="262"/>
      <c r="D176" s="263"/>
      <c r="E176" s="164" t="s">
        <v>2621</v>
      </c>
      <c r="F176" s="164" t="s">
        <v>2622</v>
      </c>
      <c r="G176" s="164" t="s">
        <v>2623</v>
      </c>
      <c r="H176" s="5"/>
      <c r="I176" s="261"/>
      <c r="J176" s="262"/>
      <c r="K176" s="262"/>
      <c r="L176" s="263"/>
      <c r="M176" s="243"/>
      <c r="O176" s="8"/>
      <c r="Q176" s="19"/>
      <c r="R176" s="164" t="s">
        <v>2623</v>
      </c>
      <c r="S176" s="19"/>
      <c r="T176" s="19"/>
      <c r="U176" s="19"/>
      <c r="V176" s="19"/>
      <c r="W176" s="19"/>
      <c r="X176" s="19"/>
      <c r="Y176" s="19"/>
      <c r="Z176" s="19"/>
      <c r="AA176" s="19"/>
      <c r="AB176" s="19"/>
    </row>
    <row r="177" spans="1:28" ht="23.25" x14ac:dyDescent="0.25">
      <c r="A177" s="9"/>
      <c r="B177" s="231" t="s">
        <v>2670</v>
      </c>
      <c r="C177" s="231"/>
      <c r="D177" s="231"/>
      <c r="E177" s="24">
        <v>0.02</v>
      </c>
      <c r="F177" s="178"/>
      <c r="G177" s="179" t="str">
        <f>IF(F177&gt;0,SUM(E177+F177),"")</f>
        <v/>
      </c>
      <c r="H177" s="5"/>
      <c r="I177" s="222" t="s">
        <v>2674</v>
      </c>
      <c r="J177" s="223"/>
      <c r="K177" s="223"/>
      <c r="L177" s="224"/>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3" t="str">
        <f>IF(F178&gt;0,SUM(E178+F178),"")</f>
        <v/>
      </c>
      <c r="H178" s="5"/>
      <c r="I178" s="222" t="s">
        <v>1169</v>
      </c>
      <c r="J178" s="223"/>
      <c r="K178" s="224"/>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3" t="str">
        <f>IF(F179&gt;0,SUM(E179+F179),"")</f>
        <v/>
      </c>
      <c r="H179" s="5"/>
      <c r="I179" s="222" t="s">
        <v>1170</v>
      </c>
      <c r="J179" s="223"/>
      <c r="K179" s="224"/>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3" t="str">
        <f>IF(F180&gt;0,SUM(E180+F180),"")</f>
        <v/>
      </c>
      <c r="H180" s="5"/>
      <c r="I180" s="222" t="s">
        <v>1171</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2" t="s">
        <v>2633</v>
      </c>
      <c r="L183" s="232"/>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7" t="s">
        <v>2641</v>
      </c>
      <c r="C190" s="24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0" t="str">
        <f>HYPERLINK("#Integrante_4!A109","CAPACIDAD RESIDUAL")</f>
        <v>CAPACIDAD RESIDUAL</v>
      </c>
      <c r="F8" s="211"/>
      <c r="G8" s="212"/>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0" t="str">
        <f>HYPERLINK("#Integrante_4!A162","TALENTO HUMANO")</f>
        <v>TALENTO HUMANO</v>
      </c>
      <c r="F9" s="211"/>
      <c r="G9" s="212"/>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0" t="str">
        <f>HYPERLINK("#Integrante_4!F162","INFRAESTRUCTURA")</f>
        <v>INFRAESTRUCTURA</v>
      </c>
      <c r="F10" s="211"/>
      <c r="G10" s="212"/>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4"/>
      <c r="S177" s="19"/>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c r="O178" s="8"/>
      <c r="Q178" s="19"/>
      <c r="R178" s="164" t="s">
        <v>2623</v>
      </c>
      <c r="S178" s="19"/>
      <c r="T178" s="19"/>
      <c r="U178" s="19"/>
      <c r="V178" s="19"/>
      <c r="W178" s="19"/>
      <c r="X178" s="19"/>
      <c r="Y178" s="19"/>
      <c r="Z178" s="19"/>
      <c r="AA178" s="19"/>
      <c r="AB178" s="19"/>
    </row>
    <row r="179" spans="1:28" ht="23.25" x14ac:dyDescent="0.25">
      <c r="A179" s="9"/>
      <c r="B179" s="231" t="s">
        <v>2670</v>
      </c>
      <c r="C179" s="231"/>
      <c r="D179" s="231"/>
      <c r="E179" s="24">
        <v>0.02</v>
      </c>
      <c r="F179" s="178"/>
      <c r="G179" s="179" t="str">
        <f>IF(F179&gt;0,SUM(E179+F179),"")</f>
        <v/>
      </c>
      <c r="H179" s="5"/>
      <c r="I179" s="222" t="s">
        <v>2674</v>
      </c>
      <c r="J179" s="223"/>
      <c r="K179" s="223"/>
      <c r="L179" s="224"/>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2" t="s">
        <v>2633</v>
      </c>
      <c r="L185" s="232"/>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0" t="str">
        <f>HYPERLINK("#Integrante_5!A109","CAPACIDAD RESIDUAL")</f>
        <v>CAPACIDAD RESIDUAL</v>
      </c>
      <c r="F8" s="211"/>
      <c r="G8" s="212"/>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0" t="str">
        <f>HYPERLINK("#Integrante_5!A162","TALENTO HUMANO")</f>
        <v>TALENTO HUMANO</v>
      </c>
      <c r="F9" s="211"/>
      <c r="G9" s="212"/>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0" t="str">
        <f>HYPERLINK("#Integrante_5!F162","INFRAESTRUCTURA")</f>
        <v>INFRAESTRUCTURA</v>
      </c>
      <c r="F10" s="211"/>
      <c r="G10" s="212"/>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5"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4"/>
      <c r="T175" s="19"/>
      <c r="U175" s="19"/>
      <c r="V175" s="19"/>
      <c r="W175" s="19"/>
      <c r="X175" s="19"/>
      <c r="Y175" s="19"/>
      <c r="Z175" s="19"/>
      <c r="AA175" s="19"/>
      <c r="AB175" s="19"/>
    </row>
    <row r="176" spans="1:28" ht="23.25" x14ac:dyDescent="0.25">
      <c r="A176" s="9"/>
      <c r="B176" s="261"/>
      <c r="C176" s="262"/>
      <c r="D176" s="263"/>
      <c r="E176" s="164" t="s">
        <v>2621</v>
      </c>
      <c r="F176" s="164" t="s">
        <v>2622</v>
      </c>
      <c r="G176" s="164" t="s">
        <v>2623</v>
      </c>
      <c r="H176" s="5"/>
      <c r="I176" s="261"/>
      <c r="J176" s="262"/>
      <c r="K176" s="262"/>
      <c r="L176" s="263"/>
      <c r="M176" s="243"/>
      <c r="O176" s="8"/>
      <c r="Q176" s="19"/>
      <c r="R176" s="19"/>
      <c r="S176" s="164" t="s">
        <v>2623</v>
      </c>
      <c r="T176" s="19"/>
      <c r="U176" s="19"/>
      <c r="V176" s="19"/>
      <c r="W176" s="19"/>
      <c r="X176" s="19"/>
      <c r="Y176" s="19"/>
      <c r="Z176" s="19"/>
      <c r="AA176" s="19"/>
      <c r="AB176" s="19"/>
    </row>
    <row r="177" spans="1:28" ht="23.25" x14ac:dyDescent="0.25">
      <c r="A177" s="9"/>
      <c r="B177" s="231" t="s">
        <v>2670</v>
      </c>
      <c r="C177" s="231"/>
      <c r="D177" s="231"/>
      <c r="E177" s="24">
        <v>0.02</v>
      </c>
      <c r="F177" s="178"/>
      <c r="G177" s="179" t="str">
        <f>IF(F177&gt;0,SUM(E177+F177),"")</f>
        <v/>
      </c>
      <c r="H177" s="5"/>
      <c r="I177" s="222" t="s">
        <v>2672</v>
      </c>
      <c r="J177" s="223"/>
      <c r="K177" s="223"/>
      <c r="L177" s="224"/>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3" t="str">
        <f>IF(F178&gt;0,SUM(E178+F178),"")</f>
        <v/>
      </c>
      <c r="H178" s="5"/>
      <c r="I178" s="222" t="s">
        <v>1169</v>
      </c>
      <c r="J178" s="223"/>
      <c r="K178" s="224"/>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3" t="str">
        <f>IF(F179&gt;0,SUM(E179+F179),"")</f>
        <v/>
      </c>
      <c r="H179" s="5"/>
      <c r="I179" s="222" t="s">
        <v>1170</v>
      </c>
      <c r="J179" s="223"/>
      <c r="K179" s="224"/>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3" t="str">
        <f>IF(F180&gt;0,SUM(E180+F180),"")</f>
        <v/>
      </c>
      <c r="H180" s="5"/>
      <c r="I180" s="222" t="s">
        <v>1171</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2" t="s">
        <v>2633</v>
      </c>
      <c r="L183" s="232"/>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7" t="s">
        <v>2641</v>
      </c>
      <c r="C190" s="24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0" t="str">
        <f>HYPERLINK("#Integrante_6!A109","CAPACIDAD RESIDUAL")</f>
        <v>CAPACIDAD RESIDUAL</v>
      </c>
      <c r="F8" s="211"/>
      <c r="G8" s="212"/>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0" t="str">
        <f>HYPERLINK("#Integrante_6!A162","TALENTO HUMANO")</f>
        <v>TALENTO HUMANO</v>
      </c>
      <c r="F9" s="211"/>
      <c r="G9" s="212"/>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0" t="str">
        <f>HYPERLINK("#Integrante_6!F162","INFRAESTRUCTURA")</f>
        <v>INFRAESTRUCTURA</v>
      </c>
      <c r="F10" s="211"/>
      <c r="G10" s="212"/>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4"/>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c r="O178" s="8"/>
      <c r="Q178" s="19"/>
      <c r="R178" s="19"/>
      <c r="S178" s="164" t="s">
        <v>2623</v>
      </c>
      <c r="T178" s="19"/>
      <c r="U178" s="19"/>
      <c r="V178" s="19"/>
      <c r="W178" s="19"/>
      <c r="X178" s="19"/>
      <c r="Y178" s="19"/>
      <c r="Z178" s="19"/>
      <c r="AA178" s="19"/>
      <c r="AB178" s="19"/>
    </row>
    <row r="179" spans="1:28" ht="23.25" x14ac:dyDescent="0.25">
      <c r="A179" s="9"/>
      <c r="B179" s="231" t="s">
        <v>2670</v>
      </c>
      <c r="C179" s="231"/>
      <c r="D179" s="231"/>
      <c r="E179" s="24">
        <v>0.02</v>
      </c>
      <c r="F179" s="178"/>
      <c r="G179" s="179" t="str">
        <f>IF(F179&gt;0,SUM(E179+F179),"")</f>
        <v/>
      </c>
      <c r="H179" s="5"/>
      <c r="I179" s="222" t="s">
        <v>2672</v>
      </c>
      <c r="J179" s="223"/>
      <c r="K179" s="223"/>
      <c r="L179" s="224"/>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2" t="s">
        <v>2633</v>
      </c>
      <c r="L185" s="232"/>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2020-12-29T03:02:48Z</cp:lastPrinted>
  <dcterms:created xsi:type="dcterms:W3CDTF">2020-10-14T21:57:42Z</dcterms:created>
  <dcterms:modified xsi:type="dcterms:W3CDTF">2020-12-29T03:03:17Z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