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GUAJIRA\"/>
    </mc:Choice>
  </mc:AlternateContent>
  <xr:revisionPtr revIDLastSave="0" documentId="13_ncr:1_{700533C0-3CE0-4049-9AAF-8919DDE5FF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<sst xmlns="http://schemas.openxmlformats.org/spreadsheetml/2006/main" count="3111" uniqueCount="2700">
  <si>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</si>
  <si>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</si>
  <si>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</si>
  <si>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</si>
  <si>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</si>
  <si>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</si>
  <si>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</si>
  <si>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</si>
  <si>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</si>
  <si>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</si>
  <si>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</si>
  <si>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</si>
  <si>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</si>
  <si>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</si>
  <si>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</si>
  <si>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</si>
  <si>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</si>
  <si>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</si>
  <si>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</si>
  <si>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</si>
  <si>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</si>
  <si>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</si>
  <si>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</si>
  <si>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</si>
  <si>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</si>
  <si>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</si>
  <si>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</si>
  <si>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</si>
  <si>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</si>
  <si>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</si>
  <si>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</si>
  <si>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</si>
  <si>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</si>
  <si>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</si>
  <si>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</si>
  <si>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</si>
  <si>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</si>
  <si>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</si>
  <si>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</si>
  <si>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</si>
  <si>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</si>
  <si>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</si>
  <si>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</si>
  <si>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</si>
  <si>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</si>
  <si>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</si>
  <si>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</si>
  <si>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</si>
  <si>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</si>
  <si>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</si>
  <si>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</si>
  <si>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</si>
  <si>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</si>
  <si>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</si>
  <si>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</si>
  <si>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</si>
  <si>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</si>
  <si>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</si>
  <si>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</si>
  <si>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</si>
  <si>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</si>
  <si>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</si>
  <si>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</si>
  <si>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</si>
  <si>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</si>
  <si>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</si>
  <si>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</si>
  <si>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</si>
  <si>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</si>
  <si>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</si>
  <si>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</si>
  <si>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</si>
  <si>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</si>
  <si>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</si>
  <si>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</si>
  <si>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</si>
  <si>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</si>
  <si>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</si>
  <si>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</si>
  <si>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</si>
  <si>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</si>
  <si>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</si>
  <si>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</si>
  <si>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</si>
  <si>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</si>
  <si>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</si>
  <si>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</si>
  <si>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</si>
  <si>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</si>
  <si>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</si>
  <si>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</si>
  <si>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</si>
  <si>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</si>
  <si>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</si>
  <si>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</si>
  <si>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</si>
  <si>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</si>
  <si>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</si>
  <si>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</si>
  <si>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</si>
  <si>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</si>
  <si>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</si>
  <si>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</si>
  <si>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</si>
  <si>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</si>
  <si>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</si>
  <si>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</si>
  <si>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</si>
  <si>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</si>
  <si>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</si>
  <si>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</si>
  <si>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</si>
  <si>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</si>
  <si>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</si>
  <si>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</si>
  <si>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</si>
  <si>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</si>
  <si>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</si>
  <si>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</si>
  <si>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</si>
  <si>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</si>
  <si>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</si>
  <si>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</si>
  <si>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</si>
  <si>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</si>
  <si>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</si>
  <si>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</si>
  <si>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</si>
  <si>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</si>
  <si>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</si>
  <si>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</si>
  <si>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</si>
  <si>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</si>
  <si>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</si>
  <si>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</si>
  <si>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</si>
  <si>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</si>
  <si>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</si>
  <si>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</si>
  <si>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</si>
  <si>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</si>
  <si>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</si>
  <si>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</si>
  <si>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</si>
  <si>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</si>
  <si>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</si>
  <si>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</si>
  <si>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</si>
  <si>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</si>
  <si>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</si>
  <si>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</si>
  <si>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</si>
  <si>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</si>
  <si>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</si>
  <si>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</si>
  <si>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</si>
  <si>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</si>
  <si>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</si>
  <si>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</si>
  <si>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</si>
  <si>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</si>
  <si>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</si>
  <si>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</si>
  <si>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</si>
  <si>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</si>
  <si>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</si>
  <si>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</si>
  <si>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</si>
  <si>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</si>
  <si>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</si>
  <si>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</si>
  <si>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</si>
  <si>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</si>
  <si>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</si>
  <si>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</si>
  <si>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</si>
  <si>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</si>
  <si>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</si>
  <si>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</si>
  <si>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</si>
  <si>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</si>
  <si>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</si>
  <si>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</si>
  <si>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</si>
  <si>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</si>
  <si>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</si>
  <si>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</si>
  <si>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</si>
  <si>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</si>
  <si>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</si>
  <si>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</si>
  <si>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</si>
  <si>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</si>
  <si>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</si>
  <si>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</si>
  <si>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</si>
  <si>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</si>
  <si>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</si>
  <si>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</si>
  <si>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</si>
  <si>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</si>
  <si>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</si>
  <si>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</si>
  <si>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</si>
  <si>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</si>
  <si>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</si>
  <si>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</si>
  <si>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</si>
  <si>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</si>
  <si>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</si>
  <si>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</si>
  <si>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</si>
  <si>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</si>
  <si>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</si>
  <si>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</si>
  <si>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</si>
  <si>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</si>
  <si>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</si>
  <si>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</si>
  <si>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</si>
  <si>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</si>
  <si>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</si>
  <si>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</si>
  <si>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</si>
  <si>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</si>
  <si>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</si>
  <si>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</si>
  <si>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</si>
  <si>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</si>
  <si>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</si>
  <si>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</si>
  <si>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</si>
  <si>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</si>
  <si>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</si>
  <si>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</si>
  <si>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</si>
  <si>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</si>
  <si>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</si>
  <si>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</si>
  <si>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</si>
  <si>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</si>
  <si>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</si>
  <si>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</si>
  <si>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</si>
  <si>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</si>
  <si>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</si>
  <si>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</si>
  <si>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</si>
  <si>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</si>
  <si>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</si>
  <si>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</si>
  <si>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</si>
  <si>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</si>
  <si>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</si>
  <si>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</si>
  <si>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</si>
  <si>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</si>
  <si>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</si>
  <si>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</si>
  <si>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</si>
  <si>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</si>
  <si>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</si>
  <si>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</si>
  <si>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</si>
  <si>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</si>
  <si>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</si>
  <si>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</si>
  <si>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</si>
  <si>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</si>
  <si>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</si>
  <si>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</si>
  <si>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</si>
  <si>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</si>
  <si>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</si>
  <si>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</si>
  <si>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</si>
  <si>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</si>
  <si>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</si>
  <si>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</si>
  <si>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</si>
  <si>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</si>
  <si>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</si>
  <si>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</si>
  <si>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</si>
  <si>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</si>
  <si>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</si>
  <si>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</si>
  <si>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</si>
  <si>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</si>
  <si>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</si>
  <si>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</si>
  <si>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</si>
  <si>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</si>
  <si>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</si>
  <si>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</si>
  <si>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</si>
  <si>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</si>
  <si>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</si>
  <si>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</si>
  <si>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</si>
  <si>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</si>
  <si>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</si>
  <si>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</si>
  <si>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</si>
  <si>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</si>
  <si>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</si>
  <si>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</si>
  <si>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</si>
  <si>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</si>
  <si>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</si>
  <si>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</si>
  <si>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</si>
  <si>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</si>
  <si>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</si>
  <si>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</si>
  <si>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</si>
  <si>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</si>
  <si>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</si>
  <si>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</si>
  <si>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</si>
  <si>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</si>
  <si>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</si>
  <si>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</si>
  <si>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</si>
  <si>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</si>
  <si>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</si>
  <si>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</si>
  <si>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</si>
  <si>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</si>
  <si>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</si>
  <si>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</si>
  <si>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</si>
  <si>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</si>
  <si>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</si>
  <si>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</si>
  <si>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</si>
  <si>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</si>
  <si>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</si>
  <si>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</si>
  <si>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</si>
  <si>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</si>
  <si>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</si>
  <si>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</si>
  <si>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</si>
  <si>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</si>
  <si>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</si>
  <si>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</si>
  <si>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</si>
  <si>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</si>
  <si>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</si>
  <si>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</si>
  <si>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</si>
  <si>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</si>
  <si>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</si>
  <si>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</si>
  <si>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</si>
  <si>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</si>
  <si>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</si>
  <si>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</si>
  <si>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</si>
  <si>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</si>
  <si>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</si>
  <si>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</si>
  <si>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</si>
  <si>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</si>
  <si>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</si>
  <si>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</si>
  <si>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</si>
  <si>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</si>
  <si>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</si>
  <si>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</si>
  <si>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</si>
  <si>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</si>
  <si>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</si>
  <si>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</si>
  <si>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</si>
  <si>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</si>
  <si>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</si>
  <si>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</si>
  <si>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</si>
  <si>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</si>
  <si>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</si>
  <si>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</si>
  <si>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</si>
  <si>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</si>
  <si>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</si>
  <si>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</si>
  <si>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</si>
  <si>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</si>
  <si>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</si>
  <si>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</si>
  <si>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</si>
  <si>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</si>
  <si>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</si>
  <si>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</si>
  <si>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</si>
  <si>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</si>
  <si>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</si>
  <si>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</si>
  <si>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</si>
  <si>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</si>
  <si>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</si>
  <si>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</si>
  <si>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</si>
  <si>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</si>
  <si>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</si>
  <si>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</si>
  <si>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</si>
  <si>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</si>
  <si>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</si>
  <si>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</si>
  <si>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</si>
  <si>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</si>
  <si>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</si>
  <si>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</si>
  <si>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</si>
  <si>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</si>
  <si>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</si>
  <si>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</si>
  <si>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</si>
  <si>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</si>
  <si>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</si>
  <si>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</si>
  <si>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</si>
  <si>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</si>
  <si>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</si>
  <si>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</si>
  <si>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</si>
  <si>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</si>
  <si>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</si>
  <si>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</si>
  <si>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</si>
  <si>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</si>
  <si>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</si>
  <si>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</si>
  <si>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</si>
  <si>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</si>
  <si>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</si>
  <si>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</si>
  <si>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</si>
  <si>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</si>
  <si>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</si>
  <si>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</si>
  <si>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</si>
  <si>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</si>
  <si>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</si>
  <si>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</si>
  <si>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</si>
  <si>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</si>
  <si>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</si>
  <si>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</si>
  <si>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</si>
  <si>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</si>
  <si>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</si>
  <si>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</si>
  <si>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</si>
  <si>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</si>
  <si>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</si>
  <si>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</si>
  <si>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</si>
  <si>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</si>
  <si>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</si>
  <si>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</si>
  <si>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</si>
  <si>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</si>
  <si>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</si>
  <si>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</si>
  <si>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</si>
  <si>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</si>
  <si>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</si>
  <si>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</si>
  <si>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</si>
  <si>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</si>
  <si>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</si>
  <si>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</si>
  <si>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</si>
  <si>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</si>
  <si>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</si>
  <si>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</si>
  <si>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</si>
  <si>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</si>
  <si>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</si>
  <si>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</si>
  <si>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</si>
  <si>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</si>
  <si>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</si>
  <si>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</si>
  <si>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</si>
  <si>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</si>
  <si>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</si>
  <si>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</si>
  <si>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</si>
  <si>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</si>
  <si>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</si>
  <si>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</si>
  <si>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</si>
  <si>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</si>
  <si>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</si>
  <si>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</si>
  <si>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</si>
  <si>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</si>
  <si>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</si>
  <si>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</si>
  <si>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</si>
  <si>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</si>
  <si>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</si>
  <si>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</si>
  <si>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</si>
  <si>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</si>
  <si>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</si>
  <si>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</si>
  <si>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</si>
  <si>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</si>
  <si>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</si>
  <si>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</si>
  <si>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</si>
  <si>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</si>
  <si>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</si>
  <si>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</si>
  <si>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</si>
  <si>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</si>
  <si>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</si>
  <si>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</si>
  <si>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</si>
  <si>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</si>
  <si>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</si>
  <si>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</si>
  <si>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</si>
  <si>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</si>
  <si>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</si>
  <si>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</si>
  <si>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</si>
  <si>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</si>
  <si>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</si>
  <si>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</si>
  <si>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</si>
  <si>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</si>
  <si>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</si>
  <si>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</si>
  <si>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</si>
  <si>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</si>
  <si>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</si>
  <si>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</si>
  <si>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</si>
  <si>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</si>
  <si>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</si>
  <si>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</si>
  <si>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</si>
  <si>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</si>
  <si>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</si>
  <si>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</si>
  <si>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</si>
  <si>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</si>
  <si>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</si>
  <si>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</si>
  <si>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</si>
  <si>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</si>
  <si>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</si>
  <si>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</si>
  <si>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</si>
  <si>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</si>
  <si>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</si>
  <si>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</si>
  <si>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</si>
  <si>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</si>
  <si>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</si>
  <si>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</si>
  <si>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</si>
  <si>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</si>
  <si>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</si>
  <si>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</si>
  <si>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</si>
  <si>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</si>
  <si>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</si>
  <si>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</si>
  <si>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</si>
  <si>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</si>
  <si>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</si>
  <si>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</si>
  <si>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</si>
  <si>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</si>
  <si>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</si>
  <si>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</si>
  <si>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</si>
  <si>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</si>
  <si>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</si>
  <si>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</si>
  <si>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</si>
  <si>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</si>
  <si>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</si>
  <si>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</si>
  <si>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</si>
  <si>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</si>
  <si>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</si>
  <si>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</si>
  <si>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</si>
  <si>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</si>
  <si>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</si>
  <si>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</si>
  <si>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</si>
  <si>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</si>
  <si>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</si>
  <si>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</si>
  <si>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</si>
  <si>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</si>
  <si>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</si>
  <si>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</si>
  <si>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</si>
  <si>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</si>
  <si>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</si>
  <si>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</si>
  <si>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</si>
  <si>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</si>
  <si>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</si>
  <si>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</si>
  <si>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</si>
  <si>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</si>
  <si>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</si>
  <si>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</si>
  <si>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</si>
  <si>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</si>
  <si>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</si>
  <si>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</si>
  <si>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</si>
  <si>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</si>
  <si>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</si>
  <si>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</si>
  <si>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</si>
  <si>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</si>
  <si>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</si>
  <si>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</si>
  <si>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</si>
  <si>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</si>
  <si>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</si>
  <si>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</si>
  <si>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</si>
  <si>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</si>
  <si>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</si>
  <si>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</si>
  <si>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</si>
  <si>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</si>
  <si>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</si>
  <si>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</si>
  <si>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</si>
  <si>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</si>
  <si>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</si>
  <si>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</si>
  <si>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</si>
  <si>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</si>
  <si>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</si>
  <si>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</si>
  <si>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</si>
  <si>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</si>
  <si>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</si>
  <si>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</si>
  <si>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</si>
  <si>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</si>
  <si>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</si>
  <si>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</si>
  <si>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</si>
  <si>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</si>
  <si>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</si>
  <si>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</si>
  <si>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</si>
  <si>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</si>
  <si>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</si>
  <si>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</si>
  <si>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</si>
  <si>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</si>
  <si>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</si>
  <si>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</si>
  <si>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</si>
  <si>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</si>
  <si>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</si>
  <si>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</si>
  <si>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</si>
  <si>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</si>
  <si>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</si>
  <si>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</si>
  <si>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</si>
  <si>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</si>
  <si>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</si>
  <si>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</si>
  <si>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</si>
  <si>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</si>
  <si>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</si>
  <si>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</si>
  <si>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</si>
  <si>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</si>
  <si>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</si>
  <si>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</si>
  <si>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</si>
  <si>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</si>
  <si>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</si>
  <si>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</si>
  <si>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</si>
  <si>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</si>
  <si>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</si>
  <si>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</si>
  <si>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</si>
  <si>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</si>
  <si>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</si>
  <si>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</si>
  <si>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</si>
  <si>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</si>
  <si>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</si>
  <si>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</si>
  <si>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</si>
  <si>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</si>
  <si>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</si>
  <si>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</si>
  <si>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</si>
  <si>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</si>
  <si>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</si>
  <si>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</si>
  <si>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</si>
  <si>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</si>
  <si>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</si>
  <si>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</si>
  <si>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</si>
  <si>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</si>
  <si>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</si>
  <si>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</si>
  <si>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</si>
  <si>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</si>
  <si>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</si>
  <si>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</si>
  <si>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</si>
  <si>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</si>
  <si>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</si>
  <si>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</si>
  <si>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</si>
  <si>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</si>
  <si>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</si>
  <si>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</si>
  <si>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</si>
  <si>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</si>
  <si>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</si>
  <si>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</si>
  <si>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</si>
  <si>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</si>
  <si>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</si>
  <si>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</si>
  <si>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</si>
  <si>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</si>
  <si>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</si>
  <si>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</si>
  <si>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</si>
  <si>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</si>
  <si>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</si>
  <si>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</si>
  <si>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</si>
  <si>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</si>
  <si>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</si>
  <si>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</si>
  <si>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</si>
  <si>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</si>
  <si>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</si>
  <si>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</si>
  <si>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</si>
  <si>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</si>
  <si>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</si>
  <si>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</si>
  <si>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</si>
  <si>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</si>
  <si>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</si>
  <si>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</si>
  <si>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</si>
  <si>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</si>
  <si>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</si>
  <si>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</si>
  <si>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</si>
  <si>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</si>
  <si>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</si>
  <si>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</si>
  <si>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</si>
  <si>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</si>
  <si>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</si>
  <si>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</si>
  <si>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</si>
  <si>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</si>
  <si>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</si>
  <si>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</si>
  <si>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</si>
  <si>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</si>
  <si>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</si>
  <si>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</si>
  <si>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</si>
  <si>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</si>
  <si>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</si>
  <si>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</si>
  <si>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</si>
  <si>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</si>
  <si>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</si>
  <si>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</si>
  <si>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</si>
  <si>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</si>
  <si>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</si>
  <si>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</si>
  <si>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</si>
  <si>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</si>
  <si>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</si>
  <si>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</si>
  <si>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</si>
  <si>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</si>
  <si>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</si>
  <si>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</si>
  <si>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</si>
  <si>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</si>
  <si>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</si>
  <si>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</si>
  <si>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</si>
  <si>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</si>
  <si>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</si>
  <si>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</si>
  <si>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</si>
  <si>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</si>
  <si>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</si>
  <si>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</si>
  <si>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</si>
  <si>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</si>
  <si>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</si>
  <si>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</si>
  <si>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</si>
  <si>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</si>
  <si>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</si>
  <si>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</si>
  <si>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</si>
  <si>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</si>
  <si>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</si>
  <si>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</si>
  <si>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</si>
  <si>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</si>
  <si>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</si>
  <si>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</si>
  <si>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</si>
  <si>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</si>
  <si>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</si>
  <si>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</si>
  <si>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</si>
  <si>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</si>
  <si>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</si>
  <si>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</si>
  <si>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</si>
  <si>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</si>
  <si>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</si>
  <si>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</si>
  <si>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</si>
  <si>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</si>
  <si>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</si>
  <si>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</si>
  <si>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</si>
  <si>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</si>
  <si>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</si>
  <si>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</si>
  <si>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</si>
  <si>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</si>
  <si>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</si>
  <si>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</si>
  <si>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</si>
  <si>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</si>
  <si>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</si>
  <si>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</si>
  <si>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</si>
  <si>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</si>
  <si>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</si>
  <si>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</si>
  <si>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</si>
  <si>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</si>
  <si>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</si>
  <si>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</si>
  <si>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</si>
  <si>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</si>
  <si>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</si>
  <si>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</si>
  <si>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</si>
  <si>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</si>
  <si>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</si>
  <si>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</si>
  <si>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</si>
  <si>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</si>
  <si>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</si>
  <si>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</si>
  <si>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</si>
  <si>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</si>
  <si>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</si>
  <si>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</si>
  <si>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</si>
  <si>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</si>
  <si>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</si>
  <si>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</si>
  <si>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</si>
  <si>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</si>
  <si>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</si>
  <si>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</si>
  <si>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</si>
  <si>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</si>
  <si>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</si>
  <si>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</si>
  <si>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</si>
  <si>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</si>
  <si>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</si>
  <si>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</si>
  <si>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</si>
  <si>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</si>
  <si>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</si>
  <si>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</si>
  <si>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</si>
  <si>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</si>
  <si>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</si>
  <si>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</si>
  <si>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</si>
  <si>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</si>
  <si>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</si>
  <si>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</si>
  <si>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</si>
  <si>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</si>
  <si>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</si>
  <si>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</si>
  <si>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</si>
  <si>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</si>
  <si>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</si>
  <si>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</si>
  <si>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</si>
  <si>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</si>
  <si>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</si>
  <si>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</si>
  <si>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</si>
  <si>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</si>
  <si>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</si>
  <si>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</si>
  <si>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</si>
  <si>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</si>
  <si>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</si>
  <si>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</si>
  <si>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</si>
  <si>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</si>
  <si>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</si>
  <si>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</si>
  <si>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</si>
  <si>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</si>
  <si>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</si>
  <si>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</si>
  <si>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</si>
  <si>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</si>
  <si>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</si>
  <si>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</si>
  <si>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</si>
  <si>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</si>
  <si>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</si>
  <si>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</si>
  <si>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</si>
  <si>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</si>
  <si>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</si>
  <si>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</si>
  <si>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</si>
  <si>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</si>
  <si>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</si>
  <si>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</si>
  <si>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</si>
  <si>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</si>
  <si>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</si>
  <si>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</si>
  <si>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</si>
  <si>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</si>
  <si>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</si>
  <si>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</si>
  <si>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</si>
  <si>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</si>
  <si>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</si>
  <si>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</si>
  <si>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</si>
  <si>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</si>
  <si>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</si>
  <si>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</si>
  <si>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</si>
  <si>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</si>
  <si>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</si>
  <si>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</si>
  <si>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</si>
  <si>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</si>
  <si>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</si>
  <si>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</si>
  <si>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</si>
  <si>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</si>
  <si>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</si>
  <si>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</si>
  <si>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</si>
  <si>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</si>
  <si>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</si>
  <si>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</si>
  <si>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</si>
  <si>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</si>
  <si>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</si>
  <si>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</si>
  <si>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</si>
  <si>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</si>
  <si>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</si>
  <si>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</si>
  <si>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</si>
  <si>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</si>
  <si>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</si>
  <si>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</si>
  <si>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</si>
  <si>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</si>
  <si>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</si>
  <si>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</si>
  <si>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</si>
  <si>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</si>
  <si>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</si>
  <si>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</si>
  <si>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</si>
  <si>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</si>
  <si>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</si>
  <si>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</si>
  <si>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</si>
  <si>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</si>
  <si>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</si>
  <si>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</si>
  <si>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</si>
  <si>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</si>
  <si>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</si>
  <si>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</si>
  <si>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</si>
  <si>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</si>
  <si>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</si>
  <si>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</si>
  <si>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</si>
  <si>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</si>
  <si>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</si>
  <si>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</si>
  <si>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</si>
  <si>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</si>
  <si>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</si>
  <si>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</si>
  <si>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</si>
  <si>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</si>
  <si>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</si>
  <si>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</si>
  <si>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</si>
  <si>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</si>
  <si>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</si>
  <si>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</si>
  <si>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</si>
  <si>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</si>
  <si>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</si>
  <si>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</si>
  <si>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</si>
  <si>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</si>
  <si>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</si>
  <si>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</si>
  <si>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</si>
  <si>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</si>
  <si>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</si>
  <si>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</si>
  <si>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</si>
  <si>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</si>
  <si>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</si>
  <si>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</si>
  <si>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</si>
  <si>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</si>
  <si>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</si>
  <si>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</si>
  <si>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</si>
  <si>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</si>
  <si>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</si>
  <si>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</si>
  <si>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</si>
  <si>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</si>
  <si>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</si>
  <si>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</si>
  <si>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</si>
  <si>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</si>
  <si>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</si>
  <si>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</si>
  <si>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</si>
  <si>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</si>
  <si>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</si>
  <si>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</si>
  <si>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</si>
  <si>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</si>
  <si>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</si>
  <si>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</si>
  <si>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</si>
  <si>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</si>
  <si>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</si>
  <si>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</si>
  <si>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</si>
  <si>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</si>
  <si>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</si>
  <si>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</si>
  <si>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</si>
  <si>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</si>
  <si>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</si>
  <si>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</si>
  <si>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</si>
  <si>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</si>
  <si>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</si>
  <si>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</si>
  <si>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</si>
  <si>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</si>
  <si>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</si>
  <si>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</si>
  <si>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</si>
  <si>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</si>
  <si>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</si>
  <si>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</si>
  <si>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</si>
  <si>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</si>
  <si>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</si>
  <si>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</si>
  <si>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</si>
  <si>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</si>
  <si>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</si>
  <si>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</si>
  <si>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</si>
  <si>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</si>
  <si>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</si>
  <si>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</si>
  <si>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</si>
  <si>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</si>
  <si>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</si>
  <si>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</si>
  <si>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</si>
  <si>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</si>
  <si>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</si>
  <si>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</si>
  <si>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</si>
  <si>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</si>
  <si>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</si>
  <si>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</si>
  <si>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</si>
  <si>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</si>
  <si>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</si>
  <si>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</si>
  <si>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</si>
  <si>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</si>
  <si>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</si>
  <si>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</si>
  <si>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</si>
  <si>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</si>
  <si>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</si>
  <si>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</si>
  <si>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</si>
  <si>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</si>
  <si>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</si>
  <si>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</si>
  <si>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</si>
  <si>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</si>
  <si>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</si>
  <si>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</si>
  <si>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</si>
  <si>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</si>
  <si>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</si>
  <si>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</si>
  <si>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</si>
  <si>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</si>
  <si>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</si>
  <si>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</si>
  <si>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</si>
  <si>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</si>
  <si>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</si>
  <si>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</si>
  <si>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</si>
  <si>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</si>
  <si>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</si>
  <si>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</si>
  <si>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</si>
  <si>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</si>
  <si>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</si>
  <si>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</si>
  <si>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</si>
  <si>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</si>
  <si>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</si>
  <si>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</si>
  <si>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</si>
  <si>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</si>
  <si>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</si>
  <si>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</si>
  <si>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</si>
  <si>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</si>
  <si>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</si>
  <si>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</si>
  <si>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</si>
  <si>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</si>
  <si>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</si>
  <si>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</si>
  <si>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</si>
  <si>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</si>
  <si>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</si>
  <si>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</si>
  <si>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</si>
  <si>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</si>
  <si>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</si>
  <si>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</si>
  <si>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</si>
  <si>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</si>
  <si>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</si>
  <si>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</si>
  <si>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</si>
  <si>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</si>
  <si>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</si>
  <si>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</si>
  <si>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</si>
  <si>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</si>
  <si>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</si>
  <si>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</si>
  <si>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</si>
  <si>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</si>
  <si>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</si>
  <si>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</si>
  <si>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</si>
  <si>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</si>
  <si>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</si>
  <si>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</si>
  <si>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</si>
  <si>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</si>
  <si>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</si>
  <si>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</si>
  <si>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</si>
  <si>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</si>
  <si>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</si>
  <si>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</si>
  <si>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</si>
  <si>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</si>
  <si>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</si>
  <si>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</si>
  <si>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</si>
  <si>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</si>
  <si>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</si>
  <si>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</si>
  <si>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</si>
  <si>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</si>
  <si>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</si>
  <si>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</si>
  <si>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</si>
  <si>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</si>
  <si>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</si>
  <si>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</si>
  <si>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</si>
  <si>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</si>
  <si>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</si>
  <si>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</si>
  <si>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</si>
  <si>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</si>
  <si>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</si>
  <si>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</si>
  <si>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</si>
  <si>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</si>
  <si>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</si>
  <si>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</si>
  <si>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</si>
  <si>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</si>
  <si>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</si>
  <si>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</si>
  <si>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</si>
  <si>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</si>
  <si>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</si>
  <si>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</si>
  <si>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</si>
  <si>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</si>
  <si>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</si>
  <si>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</si>
  <si>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</si>
  <si>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</si>
  <si>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</si>
  <si>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</si>
  <si>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</si>
  <si>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</si>
  <si>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</si>
  <si>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</si>
  <si>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</si>
  <si>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</si>
  <si>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</si>
  <si>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</si>
  <si>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</si>
  <si>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</si>
  <si>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</si>
  <si>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</si>
  <si>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</si>
  <si>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</si>
  <si>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</si>
  <si>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</si>
  <si>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</si>
  <si>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</si>
  <si>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</si>
  <si>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</si>
  <si>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</si>
  <si>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</si>
  <si>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</si>
  <si>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</si>
  <si>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</si>
  <si>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</si>
  <si>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</si>
  <si>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</si>
  <si>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</si>
  <si>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</si>
  <si>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</si>
  <si>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</si>
  <si>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</si>
  <si>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</si>
  <si>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</si>
  <si>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</si>
  <si>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</si>
  <si>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</si>
  <si>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</si>
  <si>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</si>
  <si>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</si>
  <si>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</si>
  <si>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</si>
  <si>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</si>
  <si>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</si>
  <si>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</si>
  <si>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</si>
  <si>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</si>
  <si>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</si>
  <si>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</si>
  <si>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</si>
  <si>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</si>
  <si>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</si>
  <si>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</si>
  <si>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</si>
  <si>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</si>
  <si>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</si>
  <si>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</si>
  <si>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</si>
  <si>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</si>
  <si>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</si>
  <si>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</si>
  <si>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</si>
  <si>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</si>
  <si>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</si>
  <si>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</si>
  <si>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</si>
  <si>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</si>
  <si>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</si>
  <si>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</si>
  <si>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</si>
  <si>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</si>
  <si>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</si>
  <si>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</si>
  <si>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</si>
  <si>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</si>
  <si>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</si>
  <si>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</si>
  <si>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</si>
  <si>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</si>
  <si>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</si>
  <si>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</si>
  <si>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</si>
  <si>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</si>
  <si>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</si>
  <si>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</si>
  <si>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</si>
  <si>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</si>
  <si>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</si>
  <si>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</si>
  <si>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</si>
  <si>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</si>
  <si>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</si>
  <si>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</si>
  <si>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</si>
  <si>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</si>
  <si>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</si>
  <si>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</si>
  <si>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</si>
  <si>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</si>
  <si>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</si>
  <si>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</si>
  <si>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</si>
  <si>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</si>
  <si>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</si>
  <si>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</si>
  <si>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</si>
  <si>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</si>
  <si>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</si>
  <si>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</si>
  <si>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</si>
  <si>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</si>
  <si>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</si>
  <si>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</si>
  <si>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</si>
  <si>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</si>
  <si>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</si>
  <si>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</si>
  <si>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</si>
  <si>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</si>
  <si>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</si>
  <si>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</si>
  <si>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</si>
  <si>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</si>
  <si>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</si>
  <si>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</si>
  <si>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</si>
  <si>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</si>
  <si>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</si>
  <si>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</si>
  <si>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</si>
  <si>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</si>
  <si>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</si>
  <si>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</si>
  <si>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</si>
  <si>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</si>
  <si>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</si>
  <si>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</si>
  <si>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</si>
  <si>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</si>
  <si>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</si>
  <si>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</si>
  <si>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</si>
  <si>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</si>
  <si>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</si>
  <si>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</si>
  <si>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</si>
  <si>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</si>
  <si>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</si>
  <si>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</si>
  <si>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</si>
  <si>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</si>
  <si>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</si>
  <si>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</si>
  <si>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</si>
  <si>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</si>
  <si>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</si>
  <si>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</si>
  <si>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</si>
  <si>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</si>
  <si>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</si>
  <si>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</si>
  <si>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</si>
  <si>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</si>
  <si>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</si>
  <si>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</si>
  <si>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</si>
  <si>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</si>
  <si>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</si>
  <si>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</si>
  <si>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</si>
  <si>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</si>
  <si>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</si>
  <si>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</si>
  <si>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</si>
  <si>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</si>
  <si>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</si>
  <si>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</si>
  <si>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</si>
  <si>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</si>
  <si>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</si>
  <si>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</si>
  <si>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</si>
  <si>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</si>
  <si>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</si>
  <si>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</si>
  <si>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</si>
  <si>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</si>
  <si>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</si>
  <si>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</si>
  <si>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</si>
  <si>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</si>
  <si>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</si>
  <si>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</si>
  <si>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</si>
  <si>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</si>
  <si>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</si>
  <si>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</si>
  <si>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</si>
  <si>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</si>
  <si>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</si>
  <si>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</si>
  <si>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</si>
  <si>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</si>
  <si>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</si>
  <si>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</si>
  <si>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</si>
  <si>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</si>
  <si>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</si>
  <si>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</si>
  <si>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</si>
  <si>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</si>
  <si>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</si>
  <si>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</si>
  <si>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</si>
  <si>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</si>
  <si>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</si>
  <si>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</si>
  <si>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</si>
  <si>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</si>
  <si>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</si>
  <si>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</si>
  <si>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</si>
  <si>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</si>
  <si>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</si>
  <si>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</si>
  <si>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</si>
  <si>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</si>
  <si>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</si>
  <si>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</si>
  <si>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</si>
  <si>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</si>
  <si>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</si>
  <si>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</si>
  <si>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</si>
  <si>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</si>
  <si>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</si>
  <si>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</si>
  <si>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</si>
  <si>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</si>
  <si>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</si>
  <si>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</si>
  <si>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</si>
  <si>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</si>
  <si>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</si>
  <si>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</si>
  <si>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</si>
  <si>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</si>
  <si>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</si>
  <si>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</si>
  <si>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</si>
  <si>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</si>
  <si>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</si>
  <si>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</si>
  <si>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</si>
  <si>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</si>
  <si>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</si>
  <si>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</si>
  <si>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</si>
  <si>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</si>
  <si>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</si>
  <si>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</si>
  <si>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</si>
  <si>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</si>
  <si>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</si>
  <si>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</si>
  <si>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</si>
  <si>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</si>
  <si>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</si>
  <si>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</si>
  <si>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</si>
  <si>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</si>
  <si>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</si>
  <si>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</si>
  <si>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</si>
  <si>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</si>
  <si>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</si>
  <si>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</si>
  <si>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</si>
  <si>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</si>
  <si>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</si>
  <si>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</si>
  <si>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</si>
  <si>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</si>
  <si>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</si>
  <si>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</si>
  <si>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</si>
  <si>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</si>
  <si>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</si>
  <si>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</si>
  <si>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</si>
  <si>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</si>
  <si>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</si>
  <si>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</si>
  <si>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</si>
  <si>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</si>
  <si>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</si>
  <si>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</si>
  <si>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</si>
  <si>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</si>
  <si>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</si>
  <si>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</si>
  <si>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</si>
  <si>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</si>
  <si>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</si>
  <si>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</si>
  <si>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</si>
  <si>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</si>
  <si>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</si>
  <si>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</si>
  <si>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</si>
  <si>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</si>
  <si>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</si>
  <si>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</si>
  <si>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</si>
  <si>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</si>
  <si>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</si>
  <si>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</si>
  <si>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</si>
  <si>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</si>
  <si>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</si>
  <si>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</si>
  <si>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</si>
  <si>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</si>
  <si>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</si>
  <si>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</si>
  <si>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</si>
  <si>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</si>
  <si>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</si>
  <si>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</si>
  <si>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</si>
  <si>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</si>
  <si>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</si>
  <si>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</si>
  <si>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</si>
  <si>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</si>
  <si>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</si>
  <si>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</si>
  <si>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</si>
  <si>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</si>
  <si>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</si>
  <si>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</si>
  <si>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</si>
  <si>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</si>
  <si>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</si>
  <si>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</si>
  <si>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</si>
  <si>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</si>
  <si>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</si>
  <si>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</si>
  <si>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</si>
  <si>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</si>
  <si>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</si>
  <si>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</si>
  <si>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</si>
  <si>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</si>
  <si>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</si>
  <si>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</si>
  <si>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</si>
  <si>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</si>
  <si>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</si>
  <si>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</si>
  <si>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</si>
  <si>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</si>
  <si>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</si>
  <si>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</si>
  <si>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</si>
  <si>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</si>
  <si>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</si>
  <si>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</si>
  <si>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</si>
  <si>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</si>
  <si>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</si>
  <si>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</si>
  <si>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</si>
  <si>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</si>
  <si>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</si>
  <si>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</si>
  <si>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</si>
  <si>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</si>
  <si>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</si>
  <si>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</si>
  <si>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</si>
  <si>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</si>
  <si>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</si>
  <si>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</si>
  <si>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</si>
  <si>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</si>
  <si>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</si>
  <si>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</si>
  <si>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</si>
  <si>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</si>
  <si>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</si>
  <si>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</si>
  <si>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</si>
  <si>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</si>
  <si>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</si>
  <si>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</si>
  <si>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</si>
  <si>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</si>
  <si>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</si>
  <si>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</si>
  <si>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</si>
  <si>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</si>
  <si>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</si>
  <si>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</si>
  <si>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</si>
  <si>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</si>
  <si>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</si>
  <si>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</si>
  <si>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</si>
  <si>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</si>
  <si>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</si>
  <si>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</si>
  <si>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</si>
  <si>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</si>
  <si>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</si>
  <si>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</si>
  <si>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</si>
  <si>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</si>
  <si>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</si>
  <si>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</si>
  <si>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</si>
  <si>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</si>
  <si>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</si>
  <si>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</si>
  <si>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</si>
  <si>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</si>
  <si>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</si>
  <si>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</si>
  <si>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</si>
  <si>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</si>
  <si>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</si>
  <si>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</si>
  <si>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</si>
  <si>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</si>
  <si>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</si>
  <si>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</si>
  <si>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</si>
  <si>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</si>
  <si>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</si>
  <si>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</si>
  <si>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</si>
  <si>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</si>
  <si>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</si>
  <si>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</si>
  <si>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</si>
  <si>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</si>
  <si>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</si>
  <si>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</si>
  <si>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</si>
  <si>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</si>
  <si>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</si>
  <si>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</si>
  <si>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</si>
  <si>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</si>
  <si>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</si>
  <si>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</si>
  <si>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</si>
  <si>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</si>
  <si>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</si>
  <si>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</si>
  <si>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</si>
  <si>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</si>
  <si>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</si>
  <si>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</si>
  <si>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</si>
  <si>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</si>
  <si>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</si>
  <si>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</si>
  <si>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</si>
  <si>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</si>
  <si>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</si>
  <si>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</si>
  <si>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</si>
  <si>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</si>
  <si>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</si>
  <si>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</si>
  <si>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</si>
  <si>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</si>
  <si>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</si>
  <si>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</si>
  <si>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</si>
  <si>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</si>
  <si>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</si>
  <si>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</si>
  <si>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</si>
  <si>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</si>
  <si>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</si>
  <si>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</si>
  <si>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</si>
  <si>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</si>
  <si>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</si>
  <si>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</si>
  <si>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</si>
  <si>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</si>
  <si>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</si>
  <si>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</si>
  <si>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</si>
  <si>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</si>
  <si>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</si>
  <si>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</si>
  <si>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</si>
  <si>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</si>
  <si>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</si>
  <si>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</si>
  <si>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</si>
  <si>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</si>
  <si>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</si>
  <si>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</si>
  <si>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</si>
  <si>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</si>
  <si>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</si>
  <si>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</si>
  <si>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</si>
  <si>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</si>
  <si>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</si>
  <si>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</si>
  <si>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</si>
  <si>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</si>
  <si>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</si>
  <si>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</si>
  <si>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</si>
  <si>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</si>
  <si>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</si>
  <si>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</si>
  <si>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</si>
  <si>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</si>
  <si>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</si>
  <si>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</si>
  <si>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</si>
  <si>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</si>
  <si>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</si>
  <si>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</si>
  <si>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</si>
  <si>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</si>
  <si>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</si>
  <si>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</si>
  <si>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</si>
  <si>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</si>
  <si>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</si>
  <si>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</si>
  <si>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</si>
  <si>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</si>
  <si>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</si>
  <si>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</si>
  <si>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</si>
  <si>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</si>
  <si>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</si>
  <si>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</si>
  <si>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</si>
  <si>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</si>
  <si>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</si>
  <si>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</si>
  <si>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</si>
  <si>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</si>
  <si>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</si>
  <si>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</si>
  <si>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</si>
  <si>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</si>
  <si>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</si>
  <si>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</si>
  <si>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</si>
  <si>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</si>
  <si>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</si>
  <si>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</si>
  <si>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</si>
  <si>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</si>
  <si>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</si>
  <si>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</si>
  <si>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</si>
  <si>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</si>
  <si>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</si>
  <si>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</si>
  <si>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</si>
  <si>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</si>
  <si>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</si>
  <si>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</si>
  <si>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</si>
  <si>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</si>
  <si>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</si>
  <si>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</si>
  <si>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</si>
  <si>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</si>
  <si>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</si>
  <si>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</si>
  <si>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</si>
  <si>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</si>
  <si>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</si>
  <si>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</si>
  <si>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</si>
  <si>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</si>
  <si>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</si>
  <si>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</si>
  <si>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</si>
  <si>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</si>
  <si>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</si>
  <si>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</si>
  <si>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</si>
  <si>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</si>
  <si>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</si>
  <si>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</si>
  <si>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</si>
  <si>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</si>
  <si>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</si>
  <si>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</si>
  <si>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</si>
  <si>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</si>
  <si>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</si>
  <si>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</si>
  <si>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</si>
  <si>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</si>
  <si>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</si>
  <si>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</si>
  <si>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</si>
  <si>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</si>
  <si>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</si>
  <si>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</si>
  <si>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</si>
  <si>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</si>
  <si>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</si>
  <si>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</si>
  <si>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</si>
  <si>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</si>
  <si>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</si>
  <si>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</si>
  <si>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</si>
  <si>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</si>
  <si>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</si>
  <si>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</si>
  <si>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</si>
  <si>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</si>
  <si>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</si>
  <si>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</si>
  <si>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</si>
  <si>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</si>
  <si>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</si>
  <si>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</si>
  <si>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</si>
  <si>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</si>
  <si>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</si>
  <si>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</si>
  <si>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</si>
  <si>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</si>
  <si>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</si>
  <si>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</si>
  <si>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</si>
  <si>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</si>
  <si>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</si>
  <si>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</si>
  <si>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</si>
  <si>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</si>
  <si>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</si>
  <si>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</si>
  <si>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</si>
  <si>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</si>
  <si>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</si>
  <si>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</si>
  <si>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</si>
  <si>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</si>
  <si>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</si>
  <si>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</si>
  <si>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</si>
  <si>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</si>
  <si>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</si>
  <si>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</si>
  <si>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</si>
  <si>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</si>
  <si>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</si>
  <si>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</si>
  <si>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</si>
  <si>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</si>
  <si>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</si>
  <si>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</si>
  <si>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</si>
  <si>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</si>
  <si>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</si>
  <si>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</si>
  <si>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</si>
  <si>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</si>
  <si>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</si>
  <si>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</si>
  <si>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</si>
  <si>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</si>
  <si>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</si>
  <si>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</si>
  <si>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</si>
  <si>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</si>
  <si>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</si>
  <si>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</si>
  <si>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</si>
  <si>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</si>
  <si>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</si>
  <si>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</si>
  <si>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</si>
  <si>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</si>
  <si>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</si>
  <si>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</si>
  <si>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</si>
  <si>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</si>
  <si>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</si>
  <si>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</si>
  <si>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</si>
  <si>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</si>
  <si>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</si>
  <si>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</si>
  <si>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</si>
  <si>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</si>
  <si>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</si>
  <si>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</si>
  <si>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</si>
  <si>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</si>
  <si>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</si>
  <si>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</si>
  <si>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</si>
  <si>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</si>
  <si>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</si>
  <si>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</si>
  <si>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</si>
  <si>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</si>
  <si>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</si>
  <si>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</si>
  <si>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</si>
  <si>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</si>
  <si>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</si>
  <si>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</si>
  <si>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</si>
  <si>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</si>
  <si>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</si>
  <si>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</si>
  <si>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</si>
  <si>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</si>
  <si>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</si>
  <si>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</si>
  <si>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</si>
  <si>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</si>
  <si>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</si>
  <si>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</si>
  <si>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</si>
  <si>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</si>
  <si>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</si>
  <si>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</si>
  <si>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</si>
  <si>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</si>
  <si>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</si>
  <si>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</si>
  <si>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</si>
  <si>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</si>
  <si>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</si>
  <si>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</si>
  <si>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</si>
  <si>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</si>
  <si>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</si>
  <si>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</si>
  <si>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</si>
  <si>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</si>
  <si>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</si>
  <si>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</si>
  <si>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</si>
  <si>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</si>
  <si>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</si>
  <si>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</si>
  <si>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</si>
  <si>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</si>
  <si>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</si>
  <si>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</si>
  <si>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</si>
  <si>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</si>
  <si>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</si>
  <si>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</si>
  <si>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</si>
  <si>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</si>
  <si>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</si>
  <si>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</si>
  <si>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</si>
  <si>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</si>
  <si>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</si>
  <si>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</si>
  <si>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</si>
  <si>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</si>
  <si>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</si>
  <si>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</si>
  <si>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</si>
  <si>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</si>
  <si>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</si>
  <si>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</si>
  <si>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</si>
  <si>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</si>
  <si>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</si>
  <si>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</si>
  <si>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</si>
  <si>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</si>
  <si>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</si>
  <si>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</si>
  <si>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</si>
  <si>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</si>
  <si>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</si>
  <si>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</si>
  <si>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</si>
  <si>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</si>
  <si>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</si>
  <si>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</si>
  <si>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</si>
  <si>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</si>
  <si>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</si>
  <si>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</si>
  <si>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</si>
  <si>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</si>
  <si>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</si>
  <si>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</si>
  <si>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</si>
  <si>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</si>
  <si>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</si>
  <si>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</si>
  <si>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</si>
  <si>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</si>
  <si>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</si>
  <si>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</si>
  <si>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</si>
  <si>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</si>
  <si>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</si>
  <si>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</si>
  <si>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</si>
  <si>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</si>
  <si>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</si>
  <si>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</si>
  <si>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</si>
  <si>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</si>
  <si>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</si>
  <si>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</si>
  <si>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</si>
  <si>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</si>
  <si>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</si>
  <si>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</si>
  <si>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</si>
  <si>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</si>
  <si>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</si>
  <si>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</si>
  <si>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</si>
  <si>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</si>
  <si>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</si>
  <si>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</si>
  <si>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</si>
  <si>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</si>
  <si>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</si>
  <si>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</si>
  <si>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</si>
  <si>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</si>
  <si>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</si>
  <si>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</si>
  <si>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</si>
  <si>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</si>
  <si>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</si>
  <si>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</si>
  <si>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</si>
  <si>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</si>
  <si>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</si>
  <si>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</si>
  <si>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</si>
  <si>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</si>
  <si>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</si>
  <si>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</si>
  <si>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</si>
  <si>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</si>
  <si>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</si>
  <si>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</si>
  <si>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</si>
  <si>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</si>
  <si>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</si>
  <si>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</si>
  <si>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</si>
  <si>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</si>
  <si>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</si>
  <si>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</si>
  <si>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</si>
  <si>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</si>
  <si>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</si>
  <si>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</si>
  <si>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</si>
  <si>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</si>
  <si>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</si>
  <si>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</si>
  <si>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</si>
  <si>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</si>
  <si>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</si>
  <si>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</si>
  <si>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</si>
  <si>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</si>
  <si>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</si>
  <si>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</si>
  <si>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</si>
  <si>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</si>
  <si>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</si>
  <si>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</si>
  <si>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</si>
  <si>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</si>
  <si>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</si>
  <si>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</si>
  <si>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</si>
  <si>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</si>
  <si>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</si>
  <si>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</si>
  <si>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</si>
  <si>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</si>
  <si>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</si>
  <si>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</si>
  <si>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</si>
  <si>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</si>
  <si>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</si>
  <si>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</si>
  <si>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</si>
  <si>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</si>
  <si>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</si>
  <si>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</si>
  <si>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</si>
  <si>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</si>
  <si>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</si>
  <si>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</si>
  <si>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</si>
  <si>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</si>
  <si>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</si>
  <si>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</si>
  <si>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</si>
  <si>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</si>
  <si>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</si>
  <si>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</si>
  <si>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</si>
  <si>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</si>
  <si>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</si>
  <si>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</si>
  <si>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</si>
  <si>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</si>
  <si>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</si>
  <si>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</si>
  <si>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</si>
  <si>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</si>
  <si>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</si>
  <si>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</si>
  <si>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</si>
  <si>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</si>
  <si>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</si>
  <si>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</si>
  <si>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</si>
  <si>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</si>
  <si>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</si>
  <si>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</si>
  <si>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</si>
  <si>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</si>
  <si>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</si>
  <si>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</si>
  <si>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</si>
  <si>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</si>
  <si>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</si>
  <si>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</si>
  <si>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</si>
  <si>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</si>
  <si>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</si>
  <si>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</si>
  <si>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</si>
  <si>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</si>
  <si>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</si>
  <si>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</si>
  <si>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</si>
  <si>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</si>
  <si>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</si>
  <si>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</si>
  <si>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</si>
  <si>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</si>
  <si>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</si>
  <si>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</si>
  <si>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</si>
  <si>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</si>
  <si>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</si>
  <si>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</si>
  <si>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</si>
  <si>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</si>
  <si>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</si>
  <si>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</si>
  <si>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</si>
  <si>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</si>
  <si>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</si>
  <si>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</si>
  <si>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</si>
  <si>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</si>
  <si>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</si>
  <si>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</si>
  <si>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</si>
  <si>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</si>
  <si>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</si>
  <si>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</si>
  <si>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</si>
  <si>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</si>
  <si>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</si>
  <si>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</si>
  <si>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</si>
  <si>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</si>
  <si>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</si>
  <si>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</si>
  <si>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</si>
  <si>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</si>
  <si>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</si>
  <si>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</si>
  <si>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</si>
  <si>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</si>
  <si>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</si>
  <si>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</si>
  <si>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</si>
  <si>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</si>
  <si>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</si>
  <si>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</si>
  <si>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</si>
  <si>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</si>
  <si>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</si>
  <si>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</si>
  <si>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</si>
  <si>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</si>
  <si>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</si>
  <si>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</si>
  <si>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</si>
  <si>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</si>
  <si>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</si>
  <si>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</si>
  <si>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</si>
  <si>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</si>
  <si>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</si>
  <si>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</si>
  <si>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</si>
  <si>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</si>
  <si>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</si>
  <si>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</si>
  <si>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</si>
  <si>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</si>
  <si>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</si>
  <si>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</si>
  <si>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</si>
  <si>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</si>
  <si>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</si>
  <si>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</si>
  <si>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</si>
  <si>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</si>
  <si>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</si>
  <si>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</si>
  <si>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</si>
  <si>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</si>
  <si>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</si>
  <si>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</si>
  <si>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</si>
  <si>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</si>
  <si>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</si>
  <si>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</si>
  <si>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</si>
  <si>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</si>
  <si>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</si>
  <si>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</si>
  <si>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</si>
  <si>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</si>
  <si>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</si>
  <si>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</si>
  <si>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</si>
  <si>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</si>
  <si>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</si>
  <si>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</si>
  <si>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</si>
  <si>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</si>
  <si>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</si>
  <si>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</si>
  <si>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</si>
  <si>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</si>
  <si>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</si>
  <si>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</si>
  <si>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</si>
  <si>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</si>
  <si>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</si>
  <si>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</si>
  <si>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</si>
  <si>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</si>
  <si>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</si>
  <si>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</si>
  <si>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</si>
  <si>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</si>
  <si>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</si>
  <si>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</si>
  <si>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</si>
  <si>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</si>
  <si>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</si>
  <si>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</si>
  <si>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</si>
  <si>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</si>
  <si>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</si>
  <si>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</si>
  <si>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</si>
  <si>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</si>
  <si>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</si>
  <si>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</si>
  <si>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</si>
  <si>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</si>
  <si>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</si>
  <si>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</si>
  <si>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</si>
  <si>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</si>
  <si>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</si>
  <si>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</si>
  <si>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</si>
  <si>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</si>
  <si>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</si>
  <si>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</si>
  <si>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</si>
  <si>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</si>
  <si>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</si>
  <si>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</si>
  <si>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</si>
  <si>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</si>
  <si>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</si>
  <si>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</si>
  <si>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</si>
  <si>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</si>
  <si>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</si>
  <si>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</si>
  <si>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</si>
  <si>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</si>
  <si>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</si>
  <si>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</si>
  <si>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</si>
  <si>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</si>
  <si>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</si>
  <si>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</si>
  <si>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</si>
  <si>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</si>
  <si>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</si>
  <si>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</si>
  <si>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</si>
  <si>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</si>
  <si>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</si>
  <si>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</si>
  <si>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</si>
  <si>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</si>
  <si>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</si>
  <si>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</si>
  <si>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</si>
  <si>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</si>
  <si>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</si>
  <si>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</si>
  <si>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</si>
  <si>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</si>
  <si>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</si>
  <si>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</si>
  <si>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</si>
  <si>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</si>
  <si>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</si>
  <si>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</si>
  <si>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</si>
  <si>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</si>
  <si>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</si>
  <si>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</si>
  <si>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</si>
  <si>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</si>
  <si>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</si>
  <si>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</si>
  <si>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</si>
  <si>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</si>
  <si>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</si>
  <si>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</si>
  <si>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</si>
  <si>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</si>
  <si>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</si>
  <si>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</si>
  <si>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</si>
  <si>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</si>
  <si>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</si>
  <si>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</si>
  <si>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</si>
  <si>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</si>
  <si>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</si>
  <si>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</si>
  <si>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</si>
  <si>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</si>
  <si>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</si>
  <si>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</si>
  <si>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</si>
  <si>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</si>
  <si>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</si>
  <si>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</si>
  <si>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</si>
  <si>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</si>
  <si>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</si>
  <si>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</si>
  <si>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</si>
  <si>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</si>
  <si>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</si>
  <si>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</si>
  <si>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</si>
  <si>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</si>
  <si>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</si>
  <si>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</si>
  <si>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</si>
  <si>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</si>
  <si>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</si>
  <si>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</si>
  <si>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</si>
  <si>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</si>
  <si>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</si>
  <si>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</si>
  <si>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</si>
  <si>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</si>
  <si>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</si>
  <si>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</si>
  <si>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</si>
  <si>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</si>
  <si>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</si>
  <si>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</si>
  <si>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</si>
  <si>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</si>
  <si>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</si>
  <si>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</si>
  <si>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</si>
  <si>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</si>
  <si>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</si>
  <si>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</si>
  <si>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</si>
  <si>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</si>
  <si>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</si>
  <si>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</si>
  <si>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</si>
  <si>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</si>
  <si>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</si>
  <si>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</si>
  <si>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</si>
  <si>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</si>
  <si>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</si>
  <si>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</si>
  <si>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</si>
  <si>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</si>
  <si>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</si>
  <si>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</si>
  <si>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</si>
  <si>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</si>
  <si>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</si>
  <si>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</si>
  <si>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</si>
  <si>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</si>
  <si>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</si>
  <si>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</si>
  <si>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</si>
  <si>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</si>
  <si>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</si>
  <si>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</si>
  <si>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</si>
  <si>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</si>
  <si>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</si>
  <si>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</si>
  <si>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</si>
  <si>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</si>
  <si>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</si>
  <si>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</si>
  <si>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</si>
  <si>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</si>
  <si>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</si>
  <si>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</si>
  <si>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</si>
  <si>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</si>
  <si>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</si>
  <si>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</si>
  <si>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</si>
  <si>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</si>
  <si>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</si>
  <si>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</si>
  <si>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</si>
  <si>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</si>
  <si>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</si>
  <si>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</si>
  <si>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</si>
  <si>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</si>
  <si>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</si>
  <si>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</si>
  <si>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</si>
  <si>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</si>
  <si>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</si>
  <si>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</si>
  <si>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</si>
  <si>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</si>
  <si>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</si>
  <si>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</si>
  <si>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</si>
  <si>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</si>
  <si>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</si>
  <si>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</si>
  <si>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</si>
  <si>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</si>
  <si>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</si>
  <si>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</si>
  <si>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</si>
  <si>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</si>
  <si>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</si>
  <si>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</si>
  <si>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</si>
  <si>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</si>
  <si>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</si>
  <si>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</si>
  <si>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</si>
  <si>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</si>
  <si>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</si>
  <si>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</si>
  <si>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</si>
  <si>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</si>
  <si>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</si>
  <si>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</si>
  <si>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</si>
  <si>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</si>
  <si>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</si>
  <si>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</si>
  <si>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</si>
  <si>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</si>
  <si>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</si>
  <si>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</si>
  <si>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</si>
  <si>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</si>
  <si>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</si>
  <si>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</si>
  <si>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</si>
  <si>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</si>
  <si>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</si>
  <si>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</si>
  <si>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</si>
  <si>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</si>
  <si>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</si>
  <si>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</si>
  <si>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</si>
  <si>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</si>
  <si>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</si>
  <si>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</si>
  <si>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</si>
  <si>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</si>
  <si>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</si>
  <si>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</si>
  <si>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</si>
  <si>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</si>
  <si>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</si>
  <si>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</si>
  <si>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</si>
  <si>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</si>
  <si>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</si>
  <si>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</si>
  <si>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</si>
  <si>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</si>
  <si>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</si>
  <si>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</si>
  <si>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</si>
  <si>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</si>
  <si>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</si>
  <si>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</si>
  <si>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</si>
  <si>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</si>
  <si>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</si>
  <si>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</si>
  <si>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</si>
  <si>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</si>
  <si>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</si>
  <si>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</si>
  <si>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</si>
  <si>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</si>
  <si>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</si>
  <si>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</si>
  <si>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</si>
  <si>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</si>
  <si>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</si>
  <si>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</si>
  <si>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</si>
  <si>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</si>
  <si>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</si>
  <si>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</si>
  <si>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</si>
  <si>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</si>
  <si>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</si>
  <si>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</si>
  <si>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</si>
  <si>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</si>
  <si>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</si>
  <si>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</si>
  <si>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</si>
  <si>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</si>
  <si>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</si>
  <si>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</si>
  <si>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</si>
  <si>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</si>
  <si>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</si>
  <si>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</si>
  <si>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</si>
  <si>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</si>
  <si>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</si>
  <si>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</si>
  <si>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</si>
  <si>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</si>
  <si>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</si>
  <si>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</si>
  <si>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</si>
  <si>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</si>
  <si>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</si>
  <si>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</si>
  <si>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</si>
  <si>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</si>
  <si>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</si>
  <si>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</si>
  <si>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</si>
  <si>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</si>
  <si>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</si>
  <si>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</si>
  <si>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</si>
  <si>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</si>
  <si>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</si>
  <si>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</si>
  <si>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</si>
  <si>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</si>
  <si>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</si>
  <si>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</si>
  <si>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</si>
  <si>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</si>
  <si>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</si>
  <si>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</si>
  <si>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</si>
  <si>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</si>
  <si>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</si>
  <si>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</si>
  <si>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</si>
  <si>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</si>
  <si>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</si>
  <si>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</si>
  <si>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CRA 19  No. 28 A  - 47 SINCELEJO</t>
  </si>
  <si>
    <t>3017557389</t>
  </si>
  <si>
    <t>KRA6#4-60</t>
  </si>
  <si>
    <t>utsucreprimerainfancia2021@gmail.com</t>
  </si>
  <si>
    <t>SI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</si>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</sst>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1" fillId="0" borderId="0" xfId="0" applyFont="1" applyProtection="1">
      <protection locked="0"/>
    </xf>
    <xf numFmtId="0" fontId="10" fillId="3" borderId="34" xfId="0"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8"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4" t="str">
        <f>HYPERLINK("#MI_Oferente_Singular!A114","CAPACIDAD RESIDUAL")</f>
        <v>CAPACIDAD RESIDUAL</v>
      </c>
      <c r="F8" s="235"/>
      <c r="G8" s="23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4" t="str">
        <f>HYPERLINK("#MI_Oferente_Singular!A162","TALENTO HUMANO")</f>
        <v>TALENTO HUMANO</v>
      </c>
      <c r="F9" s="235"/>
      <c r="G9" s="23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4" t="str">
        <f>HYPERLINK("#MI_Oferente_Singular!F162","INFRAESTRUCTURA")</f>
        <v>INFRAESTRUCTURA</v>
      </c>
      <c r="F10" s="235"/>
      <c r="G10" s="23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0" t="s">
        <v>2699</v>
      </c>
      <c r="D15" s="35"/>
      <c r="E15" s="35"/>
      <c r="F15" s="5"/>
      <c r="G15" s="32" t="s">
        <v>1168</v>
      </c>
      <c r="H15" s="103" t="s">
        <v>696</v>
      </c>
      <c r="I15" s="32" t="s">
        <v>2624</v>
      </c>
      <c r="J15" s="108"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64">
        <v>900149058</v>
      </c>
      <c r="C20" s="5"/>
      <c r="D20" s="73"/>
      <c r="E20" s="5"/>
      <c r="F20" s="5"/>
      <c r="G20" s="5"/>
      <c r="H20" s="237"/>
      <c r="I20" s="137" t="s">
        <v>1154</v>
      </c>
      <c r="J20" s="138" t="s">
        <v>699</v>
      </c>
      <c r="K20" s="139">
        <v>1662729330</v>
      </c>
      <c r="L20" s="140"/>
      <c r="M20" s="140">
        <v>44560</v>
      </c>
      <c r="N20" s="124">
        <f>+(M20-L20)/30</f>
        <v>1485.3333333333333</v>
      </c>
      <c r="O20" s="127"/>
      <c r="U20" s="123"/>
      <c r="V20" s="105">
        <f ca="1">NOW()</f>
        <v>44194.929766550929</v>
      </c>
      <c r="W20" s="105">
        <f ca="1">NOW()</f>
        <v>44194.929766550929</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4"/>
      <c r="R23" s="55"/>
      <c r="S23" s="105"/>
      <c r="T23" s="105"/>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FUNDACIÓN AIRES DEL CARIBE</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2698</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2676</v>
      </c>
      <c r="C48" s="116" t="s">
        <v>31</v>
      </c>
      <c r="D48" s="113" t="s">
        <v>2677</v>
      </c>
      <c r="E48" s="134">
        <v>40939</v>
      </c>
      <c r="F48" s="134">
        <v>41273</v>
      </c>
      <c r="G48" s="147">
        <f>IF(AND(E48&lt;&gt;"",F48&lt;&gt;""),((F48-E48)/30),"")</f>
        <v>11.133333333333333</v>
      </c>
      <c r="H48" s="114" t="s">
        <v>2688</v>
      </c>
      <c r="I48" s="113" t="s">
        <v>453</v>
      </c>
      <c r="J48" s="113" t="s">
        <v>984</v>
      </c>
      <c r="K48" s="115">
        <v>21275048</v>
      </c>
      <c r="L48" s="116" t="s">
        <v>1148</v>
      </c>
      <c r="M48" s="109">
        <v>1</v>
      </c>
      <c r="N48" s="116" t="s">
        <v>27</v>
      </c>
      <c r="O48" s="116" t="s">
        <v>26</v>
      </c>
      <c r="P48" s="78"/>
    </row>
    <row r="49" spans="1:16" s="6" customFormat="1" ht="24.75" customHeight="1" x14ac:dyDescent="0.25">
      <c r="A49" s="132">
        <v>2</v>
      </c>
      <c r="B49" s="114" t="s">
        <v>2676</v>
      </c>
      <c r="C49" s="116" t="s">
        <v>31</v>
      </c>
      <c r="D49" s="113" t="s">
        <v>2678</v>
      </c>
      <c r="E49" s="134">
        <v>40939</v>
      </c>
      <c r="F49" s="134">
        <v>41274</v>
      </c>
      <c r="G49" s="147">
        <f t="shared" ref="G49:G50" si="2">IF(AND(E49&lt;&gt;"",F49&lt;&gt;""),((F49-E49)/30),"")</f>
        <v>11.166666666666666</v>
      </c>
      <c r="H49" s="114" t="s">
        <v>2688</v>
      </c>
      <c r="I49" s="113" t="s">
        <v>453</v>
      </c>
      <c r="J49" s="113" t="s">
        <v>984</v>
      </c>
      <c r="K49" s="115">
        <v>49668978</v>
      </c>
      <c r="L49" s="116" t="s">
        <v>1148</v>
      </c>
      <c r="M49" s="109">
        <v>1</v>
      </c>
      <c r="N49" s="116" t="s">
        <v>27</v>
      </c>
      <c r="O49" s="116" t="s">
        <v>26</v>
      </c>
      <c r="P49" s="78"/>
    </row>
    <row r="50" spans="1:16" s="6" customFormat="1" ht="24.75" customHeight="1" x14ac:dyDescent="0.25">
      <c r="A50" s="132">
        <v>3</v>
      </c>
      <c r="B50" s="114" t="s">
        <v>2676</v>
      </c>
      <c r="C50" s="116" t="s">
        <v>31</v>
      </c>
      <c r="D50" s="113" t="s">
        <v>2679</v>
      </c>
      <c r="E50" s="134">
        <v>40560</v>
      </c>
      <c r="F50" s="134">
        <v>40908</v>
      </c>
      <c r="G50" s="147">
        <f t="shared" si="2"/>
        <v>11.6</v>
      </c>
      <c r="H50" s="111" t="s">
        <v>2688</v>
      </c>
      <c r="I50" s="113" t="s">
        <v>453</v>
      </c>
      <c r="J50" s="113" t="s">
        <v>984</v>
      </c>
      <c r="K50" s="115">
        <v>41580232</v>
      </c>
      <c r="L50" s="116" t="s">
        <v>1148</v>
      </c>
      <c r="M50" s="109">
        <v>1</v>
      </c>
      <c r="N50" s="116" t="s">
        <v>27</v>
      </c>
      <c r="O50" s="116" t="s">
        <v>26</v>
      </c>
      <c r="P50" s="78"/>
    </row>
    <row r="51" spans="1:16" s="6" customFormat="1" ht="24.75" customHeight="1" outlineLevel="1" x14ac:dyDescent="0.25">
      <c r="A51" s="132">
        <v>4</v>
      </c>
      <c r="B51" s="114" t="s">
        <v>2676</v>
      </c>
      <c r="C51" s="116" t="s">
        <v>31</v>
      </c>
      <c r="D51" s="113" t="s">
        <v>2680</v>
      </c>
      <c r="E51" s="134">
        <v>40560</v>
      </c>
      <c r="F51" s="134">
        <v>40908</v>
      </c>
      <c r="G51" s="147">
        <f t="shared" ref="G51:G107" si="3">IF(AND(E51&lt;&gt;"",F51&lt;&gt;""),((F51-E51)/30),"")</f>
        <v>11.6</v>
      </c>
      <c r="H51" s="114" t="s">
        <v>2688</v>
      </c>
      <c r="I51" s="113" t="s">
        <v>453</v>
      </c>
      <c r="J51" s="113" t="s">
        <v>984</v>
      </c>
      <c r="K51" s="115">
        <v>82317009</v>
      </c>
      <c r="L51" s="116" t="s">
        <v>1148</v>
      </c>
      <c r="M51" s="109">
        <v>1</v>
      </c>
      <c r="N51" s="116" t="s">
        <v>27</v>
      </c>
      <c r="O51" s="116" t="s">
        <v>26</v>
      </c>
      <c r="P51" s="78"/>
    </row>
    <row r="52" spans="1:16" s="7" customFormat="1" ht="24.75" customHeight="1" outlineLevel="1" x14ac:dyDescent="0.25">
      <c r="A52" s="133">
        <v>5</v>
      </c>
      <c r="B52" s="114" t="s">
        <v>2676</v>
      </c>
      <c r="C52" s="116" t="s">
        <v>31</v>
      </c>
      <c r="D52" s="113" t="s">
        <v>2681</v>
      </c>
      <c r="E52" s="134">
        <v>40206</v>
      </c>
      <c r="F52" s="134">
        <v>40543</v>
      </c>
      <c r="G52" s="147">
        <f t="shared" si="3"/>
        <v>11.233333333333333</v>
      </c>
      <c r="H52" s="111" t="s">
        <v>2688</v>
      </c>
      <c r="I52" s="113" t="s">
        <v>453</v>
      </c>
      <c r="J52" s="113" t="s">
        <v>984</v>
      </c>
      <c r="K52" s="115">
        <v>129089124</v>
      </c>
      <c r="L52" s="116" t="s">
        <v>1148</v>
      </c>
      <c r="M52" s="109">
        <v>1</v>
      </c>
      <c r="N52" s="116" t="s">
        <v>27</v>
      </c>
      <c r="O52" s="116" t="s">
        <v>26</v>
      </c>
      <c r="P52" s="79"/>
    </row>
    <row r="53" spans="1:16" s="7" customFormat="1" ht="24.75" customHeight="1" outlineLevel="1" x14ac:dyDescent="0.25">
      <c r="A53" s="133">
        <v>6</v>
      </c>
      <c r="B53" s="114" t="s">
        <v>1845</v>
      </c>
      <c r="C53" s="116" t="s">
        <v>32</v>
      </c>
      <c r="D53" s="113" t="s">
        <v>2682</v>
      </c>
      <c r="E53" s="134">
        <v>42749</v>
      </c>
      <c r="F53" s="134">
        <v>43113</v>
      </c>
      <c r="G53" s="147">
        <f t="shared" si="3"/>
        <v>12.133333333333333</v>
      </c>
      <c r="H53" s="111" t="s">
        <v>2689</v>
      </c>
      <c r="I53" s="113" t="s">
        <v>453</v>
      </c>
      <c r="J53" s="113" t="s">
        <v>984</v>
      </c>
      <c r="K53" s="115">
        <v>287280000</v>
      </c>
      <c r="L53" s="116" t="s">
        <v>1148</v>
      </c>
      <c r="M53" s="109">
        <v>1</v>
      </c>
      <c r="N53" s="116" t="s">
        <v>27</v>
      </c>
      <c r="O53" s="116" t="s">
        <v>1148</v>
      </c>
      <c r="P53" s="79"/>
    </row>
    <row r="54" spans="1:16" s="7" customFormat="1" ht="24.75" customHeight="1" outlineLevel="1" x14ac:dyDescent="0.25">
      <c r="A54" s="133">
        <v>7</v>
      </c>
      <c r="B54" s="114" t="s">
        <v>1845</v>
      </c>
      <c r="C54" s="116" t="s">
        <v>32</v>
      </c>
      <c r="D54" s="113" t="s">
        <v>2683</v>
      </c>
      <c r="E54" s="134">
        <v>42382</v>
      </c>
      <c r="F54" s="134">
        <v>42747</v>
      </c>
      <c r="G54" s="147">
        <f t="shared" si="3"/>
        <v>12.166666666666666</v>
      </c>
      <c r="H54" s="114" t="s">
        <v>2690</v>
      </c>
      <c r="I54" s="113" t="s">
        <v>453</v>
      </c>
      <c r="J54" s="113" t="s">
        <v>984</v>
      </c>
      <c r="K54" s="110">
        <v>295280000</v>
      </c>
      <c r="L54" s="116" t="s">
        <v>1148</v>
      </c>
      <c r="M54" s="109">
        <v>1</v>
      </c>
      <c r="N54" s="116" t="s">
        <v>27</v>
      </c>
      <c r="O54" s="116" t="s">
        <v>1148</v>
      </c>
      <c r="P54" s="79"/>
    </row>
    <row r="55" spans="1:16" s="7" customFormat="1" ht="24.75" customHeight="1" outlineLevel="1" x14ac:dyDescent="0.25">
      <c r="A55" s="133">
        <v>8</v>
      </c>
      <c r="B55" s="114" t="s">
        <v>1845</v>
      </c>
      <c r="C55" s="116" t="s">
        <v>32</v>
      </c>
      <c r="D55" s="113" t="s">
        <v>2684</v>
      </c>
      <c r="E55" s="134">
        <v>42013</v>
      </c>
      <c r="F55" s="134">
        <v>42377</v>
      </c>
      <c r="G55" s="147">
        <f t="shared" si="3"/>
        <v>12.133333333333333</v>
      </c>
      <c r="H55" s="114" t="s">
        <v>2690</v>
      </c>
      <c r="I55" s="113" t="s">
        <v>453</v>
      </c>
      <c r="J55" s="113" t="s">
        <v>984</v>
      </c>
      <c r="K55" s="110">
        <v>303780000</v>
      </c>
      <c r="L55" s="116" t="s">
        <v>1148</v>
      </c>
      <c r="M55" s="109">
        <v>1</v>
      </c>
      <c r="N55" s="116" t="s">
        <v>27</v>
      </c>
      <c r="O55" s="116" t="s">
        <v>1148</v>
      </c>
      <c r="P55" s="79"/>
    </row>
    <row r="56" spans="1:16" s="7" customFormat="1" ht="24.75" customHeight="1" outlineLevel="1" x14ac:dyDescent="0.25">
      <c r="A56" s="133">
        <v>9</v>
      </c>
      <c r="B56" s="114" t="s">
        <v>2685</v>
      </c>
      <c r="C56" s="116" t="s">
        <v>32</v>
      </c>
      <c r="D56" s="113" t="s">
        <v>2686</v>
      </c>
      <c r="E56" s="134">
        <v>41647</v>
      </c>
      <c r="F56" s="134">
        <v>41920</v>
      </c>
      <c r="G56" s="147">
        <f t="shared" si="3"/>
        <v>9.1</v>
      </c>
      <c r="H56" s="114" t="s">
        <v>2691</v>
      </c>
      <c r="I56" s="113" t="s">
        <v>1154</v>
      </c>
      <c r="J56" s="113" t="s">
        <v>709</v>
      </c>
      <c r="K56" s="110">
        <v>6000000</v>
      </c>
      <c r="L56" s="116" t="s">
        <v>1148</v>
      </c>
      <c r="M56" s="109">
        <v>1</v>
      </c>
      <c r="N56" s="116" t="s">
        <v>1151</v>
      </c>
      <c r="O56" s="116" t="s">
        <v>1148</v>
      </c>
      <c r="P56" s="79"/>
    </row>
    <row r="57" spans="1:16" s="7" customFormat="1" ht="24.75" customHeight="1" outlineLevel="1" x14ac:dyDescent="0.25">
      <c r="A57" s="133">
        <v>10</v>
      </c>
      <c r="B57" s="114" t="s">
        <v>2685</v>
      </c>
      <c r="C57" s="116" t="s">
        <v>32</v>
      </c>
      <c r="D57" s="113" t="s">
        <v>2687</v>
      </c>
      <c r="E57" s="134">
        <v>41310</v>
      </c>
      <c r="F57" s="134">
        <v>41583</v>
      </c>
      <c r="G57" s="147">
        <f t="shared" si="3"/>
        <v>9.1</v>
      </c>
      <c r="H57" s="114" t="s">
        <v>2691</v>
      </c>
      <c r="I57" s="113" t="s">
        <v>1154</v>
      </c>
      <c r="J57" s="113" t="s">
        <v>709</v>
      </c>
      <c r="K57" s="115">
        <v>6000000</v>
      </c>
      <c r="L57" s="116" t="s">
        <v>1148</v>
      </c>
      <c r="M57" s="109">
        <v>1</v>
      </c>
      <c r="N57" s="116" t="s">
        <v>1151</v>
      </c>
      <c r="O57" s="116" t="s">
        <v>1148</v>
      </c>
      <c r="P57" s="79"/>
    </row>
    <row r="58" spans="1:16" s="7" customFormat="1" ht="24.75" customHeight="1" outlineLevel="1" x14ac:dyDescent="0.25">
      <c r="A58" s="133">
        <v>11</v>
      </c>
      <c r="B58" s="64"/>
      <c r="C58" s="65"/>
      <c r="D58" s="63"/>
      <c r="E58" s="134"/>
      <c r="F58" s="134"/>
      <c r="G58" s="147" t="str">
        <f t="shared" si="3"/>
        <v/>
      </c>
      <c r="H58" s="64"/>
      <c r="I58" s="63"/>
      <c r="J58" s="63"/>
      <c r="K58" s="66"/>
      <c r="L58" s="65"/>
      <c r="M58" s="67"/>
      <c r="N58" s="65"/>
      <c r="O58" s="65"/>
      <c r="P58" s="79"/>
    </row>
    <row r="59" spans="1:16" s="7" customFormat="1" ht="24.75" customHeight="1" outlineLevel="1" x14ac:dyDescent="0.25">
      <c r="A59" s="133">
        <v>12</v>
      </c>
      <c r="B59" s="64"/>
      <c r="C59" s="65"/>
      <c r="D59" s="63"/>
      <c r="E59" s="134"/>
      <c r="F59" s="134"/>
      <c r="G59" s="147" t="str">
        <f t="shared" si="3"/>
        <v/>
      </c>
      <c r="H59" s="64"/>
      <c r="I59" s="63"/>
      <c r="J59" s="63"/>
      <c r="K59" s="66"/>
      <c r="L59" s="65"/>
      <c r="M59" s="67"/>
      <c r="N59" s="65"/>
      <c r="O59" s="65"/>
      <c r="P59" s="79"/>
    </row>
    <row r="60" spans="1:16" s="7" customFormat="1" ht="24.75" customHeight="1" outlineLevel="1" x14ac:dyDescent="0.25">
      <c r="A60" s="133">
        <v>13</v>
      </c>
      <c r="B60" s="64"/>
      <c r="C60" s="65"/>
      <c r="D60" s="63"/>
      <c r="E60" s="134"/>
      <c r="F60" s="134"/>
      <c r="G60" s="147" t="str">
        <f t="shared" si="3"/>
        <v/>
      </c>
      <c r="H60" s="64"/>
      <c r="I60" s="63"/>
      <c r="J60" s="63"/>
      <c r="K60" s="66"/>
      <c r="L60" s="65"/>
      <c r="M60" s="67"/>
      <c r="N60" s="65"/>
      <c r="O60" s="65"/>
      <c r="P60" s="79"/>
    </row>
    <row r="61" spans="1:16" s="7" customFormat="1" ht="24.75" customHeight="1" outlineLevel="1" x14ac:dyDescent="0.25">
      <c r="A61" s="133">
        <v>14</v>
      </c>
      <c r="B61" s="64"/>
      <c r="C61" s="65"/>
      <c r="D61" s="63"/>
      <c r="E61" s="134"/>
      <c r="F61" s="134"/>
      <c r="G61" s="147" t="str">
        <f t="shared" si="3"/>
        <v/>
      </c>
      <c r="H61" s="64"/>
      <c r="I61" s="63"/>
      <c r="J61" s="63"/>
      <c r="K61" s="66"/>
      <c r="L61" s="65"/>
      <c r="M61" s="67"/>
      <c r="N61" s="65"/>
      <c r="O61" s="65"/>
      <c r="P61" s="79"/>
    </row>
    <row r="62" spans="1:16" s="7" customFormat="1" ht="24.75" customHeight="1" outlineLevel="1" x14ac:dyDescent="0.25">
      <c r="A62" s="133">
        <v>15</v>
      </c>
      <c r="B62" s="64"/>
      <c r="C62" s="65"/>
      <c r="D62" s="63"/>
      <c r="E62" s="134"/>
      <c r="F62" s="134"/>
      <c r="G62" s="147" t="str">
        <f t="shared" si="3"/>
        <v/>
      </c>
      <c r="H62" s="64"/>
      <c r="I62" s="63"/>
      <c r="J62" s="63"/>
      <c r="K62" s="66"/>
      <c r="L62" s="65"/>
      <c r="M62" s="67"/>
      <c r="N62" s="65"/>
      <c r="O62" s="65"/>
      <c r="P62" s="79"/>
    </row>
    <row r="63" spans="1:16" s="7" customFormat="1" ht="24.75" customHeight="1" outlineLevel="1" x14ac:dyDescent="0.25">
      <c r="A63" s="133">
        <v>16</v>
      </c>
      <c r="B63" s="64"/>
      <c r="C63" s="65"/>
      <c r="D63" s="63"/>
      <c r="E63" s="134"/>
      <c r="F63" s="134"/>
      <c r="G63" s="147" t="str">
        <f t="shared" si="3"/>
        <v/>
      </c>
      <c r="H63" s="64"/>
      <c r="I63" s="63"/>
      <c r="J63" s="63"/>
      <c r="K63" s="66"/>
      <c r="L63" s="65"/>
      <c r="M63" s="67"/>
      <c r="N63" s="65"/>
      <c r="O63" s="65"/>
      <c r="P63" s="79"/>
    </row>
    <row r="64" spans="1:16" s="7" customFormat="1" ht="24.75" customHeight="1" outlineLevel="1" x14ac:dyDescent="0.25">
      <c r="A64" s="133">
        <v>17</v>
      </c>
      <c r="B64" s="64"/>
      <c r="C64" s="65"/>
      <c r="D64" s="63"/>
      <c r="E64" s="134"/>
      <c r="F64" s="134"/>
      <c r="G64" s="147" t="str">
        <f t="shared" si="3"/>
        <v/>
      </c>
      <c r="H64" s="64"/>
      <c r="I64" s="63"/>
      <c r="J64" s="63"/>
      <c r="K64" s="66"/>
      <c r="L64" s="65"/>
      <c r="M64" s="67"/>
      <c r="N64" s="65"/>
      <c r="O64" s="65"/>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09"/>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09"/>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09"/>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09"/>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09"/>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09"/>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09"/>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09"/>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09"/>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09"/>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09"/>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09"/>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09"/>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09"/>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09"/>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2"/>
      <c r="E114" s="134"/>
      <c r="F114" s="134"/>
      <c r="G114" s="147" t="str">
        <f>IF(AND(E114&lt;&gt;"",F114&lt;&gt;""),((F114-E114)/30),"")</f>
        <v/>
      </c>
      <c r="H114" s="114"/>
      <c r="I114" s="113"/>
      <c r="J114" s="113"/>
      <c r="K114" s="115"/>
      <c r="L114" s="100" t="str">
        <f>+IF(AND(K114&gt;0,O114="Ejecución"),(K114/877802)*Tabla28[[#This Row],[% participación]],IF(AND(K114&gt;0,O114&lt;&gt;"Ejecución"),"-",""))</f>
        <v/>
      </c>
      <c r="M114" s="116"/>
      <c r="N114" s="160" t="str">
        <f>+IF(M118="No",1,IF(M118="Si","Ingrese %",""))</f>
        <v/>
      </c>
      <c r="O114" s="149" t="s">
        <v>1150</v>
      </c>
      <c r="P114" s="78"/>
    </row>
    <row r="115" spans="1:16" s="6" customFormat="1" ht="24.75" customHeight="1" x14ac:dyDescent="0.25">
      <c r="A115" s="132">
        <v>2</v>
      </c>
      <c r="B115" s="148" t="s">
        <v>2664</v>
      </c>
      <c r="C115" s="150" t="s">
        <v>31</v>
      </c>
      <c r="D115" s="63"/>
      <c r="E115" s="134"/>
      <c r="F115" s="134"/>
      <c r="G115" s="147" t="str">
        <f t="shared" ref="G115:G116" si="4">IF(AND(E115&lt;&gt;"",F115&lt;&gt;""),((F115-E115)/30),"")</f>
        <v/>
      </c>
      <c r="H115" s="64"/>
      <c r="I115" s="63"/>
      <c r="J115" s="63"/>
      <c r="K115" s="68"/>
      <c r="L115" s="100" t="str">
        <f>+IF(AND(K115&gt;0,O115="Ejecución"),(K115/877802)*Tabla28[[#This Row],[% participación]],IF(AND(K115&gt;0,O115&lt;&gt;"Ejecución"),"-",""))</f>
        <v/>
      </c>
      <c r="M115" s="65"/>
      <c r="N115" s="160" t="str">
        <f>+IF(M118="No",1,IF(M118="Si","Ingrese %",""))</f>
        <v/>
      </c>
      <c r="O115" s="149" t="s">
        <v>1150</v>
      </c>
      <c r="P115" s="78"/>
    </row>
    <row r="116" spans="1:16" s="6" customFormat="1" ht="24.75" customHeight="1" x14ac:dyDescent="0.25">
      <c r="A116" s="132">
        <v>3</v>
      </c>
      <c r="B116" s="148" t="s">
        <v>2664</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2697</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2697</v>
      </c>
      <c r="E167" s="8"/>
      <c r="F167" s="5"/>
      <c r="G167" s="107" t="s">
        <v>2697</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4"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1"/>
      <c r="Z178" s="152" t="str">
        <f>IF(Y178&gt;0,SUM(E180+Y178),"")</f>
        <v/>
      </c>
      <c r="AA178" s="19"/>
      <c r="AB178" s="19"/>
    </row>
    <row r="179" spans="1:28" ht="23.25" x14ac:dyDescent="0.25">
      <c r="A179" s="9"/>
      <c r="B179" s="185" t="s">
        <v>2668</v>
      </c>
      <c r="C179" s="185"/>
      <c r="D179" s="185"/>
      <c r="E179" s="158">
        <v>0.02</v>
      </c>
      <c r="F179" s="157">
        <v>0.01</v>
      </c>
      <c r="G179" s="152">
        <f>IF(F179&gt;0,SUM(E179+F179),"")</f>
        <v>0.03</v>
      </c>
      <c r="H179" s="5"/>
      <c r="I179" s="185" t="s">
        <v>2670</v>
      </c>
      <c r="J179" s="185"/>
      <c r="K179" s="185"/>
      <c r="L179" s="185"/>
      <c r="M179" s="159"/>
      <c r="O179" s="8"/>
      <c r="Q179" s="19"/>
      <c r="R179" s="146" t="str">
        <f>IF(M179&gt;0,SUM(L179+M179),"")</f>
        <v/>
      </c>
      <c r="T179" s="19"/>
      <c r="U179" s="231" t="s">
        <v>1166</v>
      </c>
      <c r="V179" s="231"/>
      <c r="W179" s="231"/>
      <c r="X179" s="24">
        <v>0.02</v>
      </c>
      <c r="Y179" s="151"/>
      <c r="Z179" s="152" t="str">
        <f>IF(Y179&gt;0,SUM(E181+Y179),"")</f>
        <v/>
      </c>
      <c r="AA179" s="19"/>
      <c r="AB179" s="19"/>
    </row>
    <row r="180" spans="1:28" ht="23.25" hidden="1" x14ac:dyDescent="0.25">
      <c r="A180" s="9"/>
      <c r="B180" s="171"/>
      <c r="C180" s="171"/>
      <c r="D180" s="171"/>
      <c r="E180" s="156"/>
      <c r="H180" s="5"/>
      <c r="I180" s="171"/>
      <c r="J180" s="171"/>
      <c r="K180" s="171"/>
      <c r="L180" s="171"/>
      <c r="M180" s="5"/>
      <c r="O180" s="8"/>
      <c r="Q180" s="19"/>
      <c r="R180" s="146" t="str">
        <f>IF(S180&gt;0,SUM(L180+S180),"")</f>
        <v/>
      </c>
      <c r="S180" s="151"/>
      <c r="T180" s="19"/>
      <c r="U180" s="231" t="s">
        <v>1167</v>
      </c>
      <c r="V180" s="231"/>
      <c r="W180" s="231"/>
      <c r="X180" s="24">
        <v>0.03</v>
      </c>
      <c r="Y180" s="151"/>
      <c r="Z180" s="152" t="str">
        <f>IF(Y180&gt;0,SUM(E182+Y180),"")</f>
        <v/>
      </c>
      <c r="AA180" s="19"/>
      <c r="AB180" s="19"/>
    </row>
    <row r="181" spans="1:28" ht="23.25" hidden="1" x14ac:dyDescent="0.25">
      <c r="A181" s="9"/>
      <c r="B181" s="171"/>
      <c r="C181" s="171"/>
      <c r="D181" s="171"/>
      <c r="E181" s="156"/>
      <c r="H181" s="5"/>
      <c r="I181" s="171"/>
      <c r="J181" s="171"/>
      <c r="K181" s="171"/>
      <c r="L181" s="171"/>
      <c r="M181" s="5"/>
      <c r="O181" s="8"/>
      <c r="Q181" s="19"/>
      <c r="R181" s="146" t="str">
        <f>IF(S181&gt;0,SUM(L181+S181),"")</f>
        <v/>
      </c>
      <c r="S181" s="151"/>
      <c r="T181" s="19"/>
      <c r="U181" s="19"/>
      <c r="V181" s="19"/>
      <c r="W181" s="19"/>
      <c r="X181" s="19"/>
      <c r="Y181" s="19"/>
      <c r="Z181" s="19"/>
      <c r="AA181" s="19"/>
      <c r="AB181" s="19"/>
    </row>
    <row r="182" spans="1:28" ht="23.25" hidden="1" x14ac:dyDescent="0.25">
      <c r="A182" s="9"/>
      <c r="B182" s="171"/>
      <c r="C182" s="171"/>
      <c r="D182" s="171"/>
      <c r="E182" s="156"/>
      <c r="H182" s="5"/>
      <c r="I182" s="171"/>
      <c r="J182" s="171"/>
      <c r="K182" s="171"/>
      <c r="L182" s="171"/>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0.03</v>
      </c>
      <c r="D185" s="91" t="s">
        <v>2628</v>
      </c>
      <c r="E185" s="94">
        <f>+(C185*SUM(K20:K35))</f>
        <v>49881879.899999999</v>
      </c>
      <c r="F185" s="92"/>
      <c r="G185" s="93"/>
      <c r="H185" s="88"/>
      <c r="I185" s="90" t="s">
        <v>2627</v>
      </c>
      <c r="J185" s="153">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1"/>
      <c r="R191" s="141"/>
      <c r="S191" s="141"/>
      <c r="T191" s="141"/>
    </row>
    <row r="192" spans="1:28" x14ac:dyDescent="0.25">
      <c r="A192" s="9"/>
      <c r="B192" s="189" t="s">
        <v>2636</v>
      </c>
      <c r="C192" s="189"/>
      <c r="E192" s="5" t="s">
        <v>20</v>
      </c>
      <c r="H192" s="26" t="s">
        <v>24</v>
      </c>
      <c r="J192" s="5" t="s">
        <v>2637</v>
      </c>
      <c r="K192" s="5"/>
      <c r="M192" s="5"/>
      <c r="N192" s="5"/>
      <c r="O192" s="8"/>
      <c r="Q192" s="142"/>
      <c r="R192" s="143"/>
      <c r="S192" s="143"/>
      <c r="T192" s="142"/>
    </row>
    <row r="193" spans="1:18" x14ac:dyDescent="0.25">
      <c r="A193" s="9"/>
      <c r="C193" s="165">
        <v>42493</v>
      </c>
      <c r="D193" s="5"/>
      <c r="E193" s="166">
        <v>950</v>
      </c>
      <c r="F193" s="5"/>
      <c r="G193" s="5"/>
      <c r="H193" s="167" t="s">
        <v>2692</v>
      </c>
      <c r="J193" s="5"/>
      <c r="K193" s="165">
        <v>40206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2693</v>
      </c>
      <c r="J211" s="27" t="s">
        <v>2622</v>
      </c>
      <c r="K211" s="136" t="s">
        <v>2695</v>
      </c>
      <c r="L211" s="21"/>
      <c r="M211" s="21"/>
      <c r="N211" s="21"/>
      <c r="O211" s="8"/>
    </row>
    <row r="212" spans="1:15" x14ac:dyDescent="0.2">
      <c r="A212" s="9"/>
      <c r="B212" s="27" t="s">
        <v>2619</v>
      </c>
      <c r="C212" s="167" t="s">
        <v>2692</v>
      </c>
      <c r="D212" s="21"/>
      <c r="G212" s="27" t="s">
        <v>2621</v>
      </c>
      <c r="H212" s="168" t="s">
        <v>2694</v>
      </c>
      <c r="J212" s="27" t="s">
        <v>2623</v>
      </c>
      <c r="K212" s="169"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2020-12-30T03:20:42Z</cp:lastPrinted>
  <dcterms:created xsi:type="dcterms:W3CDTF">2020-10-14T21:57:42Z</dcterms:created>
  <dcterms:modified xsi:type="dcterms:W3CDTF">2020-12-30T03:20:49Z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