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ersonal\Desktop\BANCO DE OFERENT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05" yWindow="-105" windowWidth="23250" windowHeight="125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3" i="21" l="1"/>
  <c r="E183" i="23"/>
  <c r="E185" i="2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E185" i="20" s="1"/>
  <c r="C183" i="2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<sst xmlns="http://schemas.openxmlformats.org/spreadsheetml/2006/main" count="4754" uniqueCount="2788">
  <si>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</si>
  <si>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</si>
  <si>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</si>
  <si>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</si>
  <si>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</si>
  <si>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</si>
  <si>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</si>
  <si>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</si>
  <si>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</si>
  <si>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</si>
  <si>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</si>
  <si>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</si>
  <si>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</si>
  <si>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</si>
  <si>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</si>
  <si>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</si>
  <si>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</si>
  <si>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</si>
  <si>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</si>
  <si>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</si>
  <si>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</si>
  <si>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</si>
  <si>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</si>
  <si>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</si>
  <si>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</si>
  <si>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</si>
  <si>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</si>
  <si>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</si>
  <si>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</si>
  <si>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</si>
  <si>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</si>
  <si>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</si>
  <si>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</si>
  <si>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</si>
  <si>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</si>
  <si>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</si>
  <si>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</si>
  <si>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</si>
  <si>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</si>
  <si>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</si>
  <si>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</si>
  <si>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</si>
  <si>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</si>
  <si>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</si>
  <si>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</si>
  <si>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</si>
  <si>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</si>
  <si>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</si>
  <si>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</si>
  <si>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</si>
  <si>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</si>
  <si>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</si>
  <si>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</si>
  <si>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</si>
  <si>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</si>
  <si>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</si>
  <si>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</si>
  <si>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</si>
  <si>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</si>
  <si>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</si>
  <si>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</si>
  <si>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</si>
  <si>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</si>
  <si>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</si>
  <si>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</si>
  <si>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</si>
  <si>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</si>
  <si>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</si>
  <si>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</si>
  <si>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</si>
  <si>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</si>
  <si>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</si>
  <si>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</si>
  <si>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</si>
  <si>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</si>
  <si>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</si>
  <si>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</si>
  <si>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</si>
  <si>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</si>
  <si>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</si>
  <si>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</si>
  <si>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</si>
  <si>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</si>
  <si>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</si>
  <si>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</si>
  <si>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</si>
  <si>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</si>
  <si>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</si>
  <si>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</si>
  <si>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</si>
  <si>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</si>
  <si>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</si>
  <si>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</si>
  <si>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</si>
  <si>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</si>
  <si>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</si>
  <si>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</si>
  <si>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</si>
  <si>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</si>
  <si>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</si>
  <si>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</si>
  <si>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</si>
  <si>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</si>
  <si>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</si>
  <si>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</si>
  <si>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</si>
  <si>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</si>
  <si>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</si>
  <si>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</si>
  <si>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</si>
  <si>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</si>
  <si>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</si>
  <si>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</si>
  <si>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</si>
  <si>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</si>
  <si>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</si>
  <si>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</si>
  <si>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</si>
  <si>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</si>
  <si>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</si>
  <si>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</si>
  <si>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</si>
  <si>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</si>
  <si>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</si>
  <si>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</si>
  <si>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</si>
  <si>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</si>
  <si>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</si>
  <si>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</si>
  <si>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</si>
  <si>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</si>
  <si>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</si>
  <si>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</si>
  <si>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</si>
  <si>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</si>
  <si>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</si>
  <si>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</si>
  <si>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</si>
  <si>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</si>
  <si>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</si>
  <si>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</si>
  <si>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</si>
  <si>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</si>
  <si>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</si>
  <si>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</si>
  <si>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</si>
  <si>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</si>
  <si>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</si>
  <si>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</si>
  <si>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</si>
  <si>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</si>
  <si>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</si>
  <si>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</si>
  <si>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</si>
  <si>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</si>
  <si>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</si>
  <si>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</si>
  <si>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</si>
  <si>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</si>
  <si>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</si>
  <si>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</si>
  <si>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</si>
  <si>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</si>
  <si>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</si>
  <si>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</si>
  <si>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</si>
  <si>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</si>
  <si>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</si>
  <si>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</si>
  <si>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</si>
  <si>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</si>
  <si>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</si>
  <si>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</si>
  <si>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</si>
  <si>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</si>
  <si>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</si>
  <si>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</si>
  <si>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</si>
  <si>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</si>
  <si>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</si>
  <si>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</si>
  <si>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</si>
  <si>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</si>
  <si>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</si>
  <si>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</si>
  <si>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</si>
  <si>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</si>
  <si>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</si>
  <si>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</si>
  <si>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</si>
  <si>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</si>
  <si>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</si>
  <si>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</si>
  <si>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</si>
  <si>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</si>
  <si>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</si>
  <si>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</si>
  <si>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</si>
  <si>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</si>
  <si>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</si>
  <si>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</si>
  <si>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</si>
  <si>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</si>
  <si>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</si>
  <si>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</si>
  <si>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</si>
  <si>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</si>
  <si>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</si>
  <si>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</si>
  <si>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</si>
  <si>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</si>
  <si>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</si>
  <si>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</si>
  <si>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</si>
  <si>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</si>
  <si>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</si>
  <si>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</si>
  <si>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</si>
  <si>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</si>
  <si>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</si>
  <si>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</si>
  <si>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</si>
  <si>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</si>
  <si>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</si>
  <si>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</si>
  <si>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</si>
  <si>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</si>
  <si>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</si>
  <si>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</si>
  <si>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</si>
  <si>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</si>
  <si>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</si>
  <si>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</si>
  <si>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</si>
  <si>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</si>
  <si>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</si>
  <si>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</si>
  <si>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</si>
  <si>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</si>
  <si>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</si>
  <si>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</si>
  <si>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</si>
  <si>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</si>
  <si>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</si>
  <si>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</si>
  <si>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</si>
  <si>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</si>
  <si>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</si>
  <si>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</si>
  <si>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</si>
  <si>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</si>
  <si>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</si>
  <si>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</si>
  <si>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</si>
  <si>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</si>
  <si>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</si>
  <si>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</si>
  <si>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</si>
  <si>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</si>
  <si>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</si>
  <si>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</si>
  <si>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</si>
  <si>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</si>
  <si>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</si>
  <si>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</si>
  <si>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</si>
  <si>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</si>
  <si>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</si>
  <si>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</si>
  <si>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</si>
  <si>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</si>
  <si>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</si>
  <si>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</si>
  <si>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</si>
  <si>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</si>
  <si>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</si>
  <si>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</si>
  <si>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</si>
  <si>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</si>
  <si>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</si>
  <si>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</si>
  <si>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</si>
  <si>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</si>
  <si>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</si>
  <si>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</si>
  <si>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</si>
  <si>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</si>
  <si>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</si>
  <si>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</si>
  <si>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</si>
  <si>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</si>
  <si>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</si>
  <si>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</si>
  <si>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</si>
  <si>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</si>
  <si>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</si>
  <si>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</si>
  <si>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</si>
  <si>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</si>
  <si>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</si>
  <si>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</si>
  <si>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</si>
  <si>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</si>
  <si>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</si>
  <si>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</si>
  <si>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</si>
  <si>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</si>
  <si>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</si>
  <si>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</si>
  <si>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</si>
  <si>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</si>
  <si>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</si>
  <si>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</si>
  <si>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</si>
  <si>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</si>
  <si>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</si>
  <si>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</si>
  <si>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</si>
  <si>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</si>
  <si>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</si>
  <si>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</si>
  <si>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</si>
  <si>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</si>
  <si>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</si>
  <si>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</si>
  <si>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</si>
  <si>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</si>
  <si>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</si>
  <si>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</si>
  <si>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</si>
  <si>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</si>
  <si>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</si>
  <si>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</si>
  <si>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</si>
  <si>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</si>
  <si>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</si>
  <si>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</si>
  <si>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</si>
  <si>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</si>
  <si>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</si>
  <si>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</si>
  <si>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</si>
  <si>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</si>
  <si>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</si>
  <si>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</si>
  <si>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</si>
  <si>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</si>
  <si>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</si>
  <si>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</si>
  <si>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</si>
  <si>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</si>
  <si>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</si>
  <si>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</si>
  <si>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</si>
  <si>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</si>
  <si>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</si>
  <si>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</si>
  <si>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</si>
  <si>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</si>
  <si>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</si>
  <si>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</si>
  <si>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</si>
  <si>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</si>
  <si>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</si>
  <si>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</si>
  <si>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</si>
  <si>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</si>
  <si>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</si>
  <si>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</si>
  <si>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</si>
  <si>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</si>
  <si>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</si>
  <si>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</si>
  <si>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</si>
  <si>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</si>
  <si>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</si>
  <si>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</si>
  <si>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</si>
  <si>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</si>
  <si>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</si>
  <si>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</si>
  <si>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</si>
  <si>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</si>
  <si>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</si>
  <si>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</si>
  <si>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</si>
  <si>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</si>
  <si>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</si>
  <si>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</si>
  <si>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</si>
  <si>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</si>
  <si>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</si>
  <si>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</si>
  <si>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</si>
  <si>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</si>
  <si>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</si>
  <si>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</si>
  <si>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</si>
  <si>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</si>
  <si>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</si>
  <si>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</si>
  <si>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</si>
  <si>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</si>
  <si>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</si>
  <si>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</si>
  <si>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</si>
  <si>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</si>
  <si>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</si>
  <si>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</si>
  <si>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</si>
  <si>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</si>
  <si>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</si>
  <si>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</si>
  <si>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</si>
  <si>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</si>
  <si>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</si>
  <si>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</si>
  <si>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</si>
  <si>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</si>
  <si>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</si>
  <si>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</si>
  <si>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</si>
  <si>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</si>
  <si>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</si>
  <si>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</si>
  <si>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</si>
  <si>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</si>
  <si>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</si>
  <si>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</si>
  <si>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</si>
  <si>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</si>
  <si>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</si>
  <si>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</si>
  <si>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</si>
  <si>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</si>
  <si>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</si>
  <si>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</si>
  <si>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</si>
  <si>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</si>
  <si>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</si>
  <si>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</si>
  <si>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</si>
  <si>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</si>
  <si>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</si>
  <si>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</si>
  <si>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</si>
  <si>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</si>
  <si>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</si>
  <si>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</si>
  <si>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</si>
  <si>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</si>
  <si>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</si>
  <si>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</si>
  <si>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</si>
  <si>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</si>
  <si>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</si>
  <si>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</si>
  <si>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</si>
  <si>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</si>
  <si>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</si>
  <si>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</si>
  <si>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</si>
  <si>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</si>
  <si>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</si>
  <si>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</si>
  <si>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</si>
  <si>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</si>
  <si>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</si>
  <si>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</si>
  <si>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</si>
  <si>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</si>
  <si>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</si>
  <si>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</si>
  <si>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</si>
  <si>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</si>
  <si>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</si>
  <si>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</si>
  <si>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</si>
  <si>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</si>
  <si>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</si>
  <si>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</si>
  <si>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</si>
  <si>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</si>
  <si>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</si>
  <si>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</si>
  <si>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</si>
  <si>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</si>
  <si>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</si>
  <si>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</si>
  <si>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</si>
  <si>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</si>
  <si>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</si>
  <si>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</si>
  <si>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</si>
  <si>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</si>
  <si>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</si>
  <si>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</si>
  <si>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</si>
  <si>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</si>
  <si>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</si>
  <si>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</si>
  <si>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</si>
  <si>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</si>
  <si>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</si>
  <si>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</si>
  <si>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</si>
  <si>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</si>
  <si>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</si>
  <si>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</si>
  <si>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</si>
  <si>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</si>
  <si>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</si>
  <si>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</si>
  <si>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</si>
  <si>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</si>
  <si>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</si>
  <si>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</si>
  <si>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</si>
  <si>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</si>
  <si>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</si>
  <si>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</si>
  <si>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</si>
  <si>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</si>
  <si>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</si>
  <si>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</si>
  <si>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</si>
  <si>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</si>
  <si>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</si>
  <si>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</si>
  <si>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</si>
  <si>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</si>
  <si>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</si>
  <si>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</si>
  <si>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</si>
  <si>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</si>
  <si>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</si>
  <si>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</si>
  <si>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</si>
  <si>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</si>
  <si>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</si>
  <si>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</si>
  <si>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</si>
  <si>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</si>
  <si>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</si>
  <si>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</si>
  <si>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</si>
  <si>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</si>
  <si>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</si>
  <si>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</si>
  <si>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</si>
  <si>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</si>
  <si>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</si>
  <si>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</si>
  <si>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</si>
  <si>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</si>
  <si>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</si>
  <si>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</si>
  <si>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</si>
  <si>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</si>
  <si>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</si>
  <si>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</si>
  <si>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</si>
  <si>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</si>
  <si>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</si>
  <si>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</si>
  <si>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</si>
  <si>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</si>
  <si>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</si>
  <si>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</si>
  <si>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</si>
  <si>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</si>
  <si>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</si>
  <si>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</si>
  <si>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</si>
  <si>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</si>
  <si>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</si>
  <si>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</si>
  <si>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</si>
  <si>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</si>
  <si>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</si>
  <si>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</si>
  <si>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</si>
  <si>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</si>
  <si>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</si>
  <si>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</si>
  <si>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</si>
  <si>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</si>
  <si>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</si>
  <si>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</si>
  <si>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</si>
  <si>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</si>
  <si>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</si>
  <si>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</si>
  <si>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</si>
  <si>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</si>
  <si>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</si>
  <si>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</si>
  <si>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</si>
  <si>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</si>
  <si>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</si>
  <si>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</si>
  <si>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</si>
  <si>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</si>
  <si>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</si>
  <si>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</si>
  <si>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</si>
  <si>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</si>
  <si>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</si>
  <si>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</si>
  <si>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</si>
  <si>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</si>
  <si>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</si>
  <si>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</si>
  <si>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</si>
  <si>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</si>
  <si>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</si>
  <si>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</si>
  <si>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</si>
  <si>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</si>
  <si>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</si>
  <si>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</si>
  <si>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</si>
  <si>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</si>
  <si>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</si>
  <si>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</si>
  <si>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</si>
  <si>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</si>
  <si>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</si>
  <si>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</si>
  <si>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</si>
  <si>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</si>
  <si>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</si>
  <si>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</si>
  <si>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</si>
  <si>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</si>
  <si>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</si>
  <si>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</si>
  <si>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</si>
  <si>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</si>
  <si>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</si>
  <si>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</si>
  <si>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</si>
  <si>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</si>
  <si>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</si>
  <si>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</si>
  <si>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</si>
  <si>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</si>
  <si>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</si>
  <si>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</si>
  <si>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</si>
  <si>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</si>
  <si>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</si>
  <si>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</si>
  <si>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</si>
  <si>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</si>
  <si>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</si>
  <si>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</si>
  <si>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</si>
  <si>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</si>
  <si>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</si>
  <si>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</si>
  <si>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</si>
  <si>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</si>
  <si>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</si>
  <si>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</si>
  <si>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</si>
  <si>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</si>
  <si>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</si>
  <si>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</si>
  <si>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</si>
  <si>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</si>
  <si>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</si>
  <si>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</si>
  <si>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</si>
  <si>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</si>
  <si>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</si>
  <si>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</si>
  <si>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</si>
  <si>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</si>
  <si>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</si>
  <si>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</si>
  <si>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</si>
  <si>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</si>
  <si>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</si>
  <si>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</si>
  <si>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</si>
  <si>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</si>
  <si>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</si>
  <si>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</si>
  <si>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</si>
  <si>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</si>
  <si>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</si>
  <si>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</si>
  <si>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</si>
  <si>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</si>
  <si>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</si>
  <si>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</si>
  <si>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</si>
  <si>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</si>
  <si>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</si>
  <si>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</si>
  <si>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</si>
  <si>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</si>
  <si>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</si>
  <si>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</si>
  <si>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</si>
  <si>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</si>
  <si>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</si>
  <si>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</si>
  <si>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</si>
  <si>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</si>
  <si>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</si>
  <si>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</si>
  <si>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</si>
  <si>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</si>
  <si>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</si>
  <si>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</si>
  <si>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</si>
  <si>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</si>
  <si>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</si>
  <si>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</si>
  <si>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</si>
  <si>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</si>
  <si>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</si>
  <si>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</si>
  <si>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</si>
  <si>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</si>
  <si>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</si>
  <si>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</si>
  <si>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</si>
  <si>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</si>
  <si>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</si>
  <si>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</si>
  <si>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</si>
  <si>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</si>
  <si>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</si>
  <si>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</si>
  <si>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</si>
  <si>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</si>
  <si>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</si>
  <si>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</si>
  <si>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</si>
  <si>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</si>
  <si>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</si>
  <si>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</si>
  <si>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</si>
  <si>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</si>
  <si>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</si>
  <si>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</si>
  <si>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</si>
  <si>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</si>
  <si>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</si>
  <si>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</si>
  <si>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</si>
  <si>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</si>
  <si>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</si>
  <si>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</si>
  <si>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</si>
  <si>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</si>
  <si>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</si>
  <si>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</si>
  <si>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</si>
  <si>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</si>
  <si>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</si>
  <si>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</si>
  <si>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</si>
  <si>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</si>
  <si>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</si>
  <si>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</si>
  <si>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</si>
  <si>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</si>
  <si>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</si>
  <si>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</si>
  <si>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</si>
  <si>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</si>
  <si>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</si>
  <si>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</si>
  <si>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</si>
  <si>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</si>
  <si>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</si>
  <si>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</si>
  <si>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</si>
  <si>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</si>
  <si>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</si>
  <si>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</si>
  <si>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</si>
  <si>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</si>
  <si>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</si>
  <si>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</si>
  <si>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</si>
  <si>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</si>
  <si>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</si>
  <si>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</si>
  <si>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</si>
  <si>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</si>
  <si>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</si>
  <si>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</si>
  <si>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</si>
  <si>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</si>
  <si>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</si>
  <si>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</si>
  <si>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</si>
  <si>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</si>
  <si>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</si>
  <si>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</si>
  <si>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</si>
  <si>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</si>
  <si>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</si>
  <si>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</si>
  <si>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</si>
  <si>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</si>
  <si>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</si>
  <si>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</si>
  <si>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</si>
  <si>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</si>
  <si>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</si>
  <si>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</si>
  <si>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</si>
  <si>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</si>
  <si>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</si>
  <si>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</si>
  <si>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</si>
  <si>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</si>
  <si>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</si>
  <si>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</si>
  <si>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</si>
  <si>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</si>
  <si>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</si>
  <si>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</si>
  <si>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</si>
  <si>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</si>
  <si>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</si>
  <si>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</si>
  <si>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</si>
  <si>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</si>
  <si>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</si>
  <si>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</si>
  <si>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</si>
  <si>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</si>
  <si>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</si>
  <si>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</si>
  <si>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</si>
  <si>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</si>
  <si>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</si>
  <si>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</si>
  <si>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</si>
  <si>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</si>
  <si>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</si>
  <si>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</si>
  <si>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</si>
  <si>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</si>
  <si>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</si>
  <si>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</si>
  <si>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</si>
  <si>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</si>
  <si>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</si>
  <si>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</si>
  <si>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</si>
  <si>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</si>
  <si>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</si>
  <si>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</si>
  <si>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</si>
  <si>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</si>
  <si>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</si>
  <si>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</si>
  <si>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</si>
  <si>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</si>
  <si>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</si>
  <si>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</si>
  <si>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</si>
  <si>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</si>
  <si>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</si>
  <si>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</si>
  <si>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</si>
  <si>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</si>
  <si>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</si>
  <si>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</si>
  <si>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</si>
  <si>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</si>
  <si>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</si>
  <si>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</si>
  <si>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</si>
  <si>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</si>
  <si>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</si>
  <si>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</si>
  <si>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</si>
  <si>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</si>
  <si>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</si>
  <si>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</si>
  <si>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</si>
  <si>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</si>
  <si>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</si>
  <si>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</si>
  <si>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</si>
  <si>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</si>
  <si>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</si>
  <si>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</si>
  <si>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</si>
  <si>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</si>
  <si>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</si>
  <si>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</si>
  <si>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</si>
  <si>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</si>
  <si>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</si>
  <si>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</si>
  <si>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</si>
  <si>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</si>
  <si>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</si>
  <si>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</si>
  <si>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</si>
  <si>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</si>
  <si>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</si>
  <si>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</si>
  <si>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</si>
  <si>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</si>
  <si>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</si>
  <si>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</si>
  <si>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</si>
  <si>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</si>
  <si>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</si>
  <si>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</si>
  <si>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</si>
  <si>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</si>
  <si>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</si>
  <si>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</si>
  <si>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</si>
  <si>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</si>
  <si>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</si>
  <si>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</si>
  <si>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</si>
  <si>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</si>
  <si>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</si>
  <si>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</si>
  <si>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</si>
  <si>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</si>
  <si>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</si>
  <si>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</si>
  <si>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</si>
  <si>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</si>
  <si>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</si>
  <si>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</si>
  <si>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</si>
  <si>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</si>
  <si>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</si>
  <si>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</si>
  <si>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</si>
  <si>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</si>
  <si>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</si>
  <si>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</si>
  <si>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</si>
  <si>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</si>
  <si>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</si>
  <si>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</si>
  <si>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</si>
  <si>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</si>
  <si>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</si>
  <si>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</si>
  <si>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</si>
  <si>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</si>
  <si>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</si>
  <si>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</si>
  <si>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</si>
  <si>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</si>
  <si>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</si>
  <si>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</si>
  <si>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</si>
  <si>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</si>
  <si>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</si>
  <si>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</si>
  <si>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</si>
  <si>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</si>
  <si>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</si>
  <si>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</si>
  <si>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</si>
  <si>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</si>
  <si>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</si>
  <si>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</si>
  <si>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</si>
  <si>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</si>
  <si>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</si>
  <si>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</si>
  <si>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</si>
  <si>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</si>
  <si>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</si>
  <si>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</si>
  <si>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</si>
  <si>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</si>
  <si>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</si>
  <si>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</si>
  <si>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</si>
  <si>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</si>
  <si>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</si>
  <si>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</si>
  <si>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</si>
  <si>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</si>
  <si>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</si>
  <si>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</si>
  <si>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</si>
  <si>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</si>
  <si>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</si>
  <si>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</si>
  <si>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</si>
  <si>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</si>
  <si>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</si>
  <si>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</si>
  <si>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</si>
  <si>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</si>
  <si>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</si>
  <si>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</si>
  <si>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</si>
  <si>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</si>
  <si>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</si>
  <si>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</si>
  <si>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</si>
  <si>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</si>
  <si>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</si>
  <si>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</si>
  <si>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</si>
  <si>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</si>
  <si>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</si>
  <si>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</si>
  <si>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</si>
  <si>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</si>
  <si>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</si>
  <si>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</si>
  <si>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</si>
  <si>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</si>
  <si>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</si>
  <si>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</si>
  <si>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</si>
  <si>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</si>
  <si>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</si>
  <si>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</si>
  <si>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</si>
  <si>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</si>
  <si>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</si>
  <si>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</si>
  <si>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</si>
  <si>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</si>
  <si>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</si>
  <si>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</si>
  <si>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</si>
  <si>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</si>
  <si>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</si>
  <si>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</si>
  <si>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</si>
  <si>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</si>
  <si>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</si>
  <si>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</si>
  <si>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</si>
  <si>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</si>
  <si>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</si>
  <si>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</si>
  <si>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</si>
  <si>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</si>
  <si>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</si>
  <si>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</si>
  <si>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</si>
  <si>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</si>
  <si>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</si>
  <si>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</si>
  <si>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</si>
  <si>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</si>
  <si>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</si>
  <si>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</si>
  <si>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</si>
  <si>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</si>
  <si>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</si>
  <si>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</si>
  <si>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</si>
  <si>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</si>
  <si>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</si>
  <si>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</si>
  <si>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</si>
  <si>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</si>
  <si>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</si>
  <si>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</si>
  <si>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</si>
  <si>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</si>
  <si>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</si>
  <si>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</si>
  <si>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</si>
  <si>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</si>
  <si>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</si>
  <si>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</si>
  <si>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</si>
  <si>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</si>
  <si>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</si>
  <si>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</si>
  <si>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</si>
  <si>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</si>
  <si>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</si>
  <si>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</si>
  <si>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</si>
  <si>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</si>
  <si>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</si>
  <si>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</si>
  <si>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</si>
  <si>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</si>
  <si>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</si>
  <si>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</si>
  <si>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</si>
  <si>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</si>
  <si>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</si>
  <si>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</si>
  <si>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</si>
  <si>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</si>
  <si>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</si>
  <si>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</si>
  <si>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</si>
  <si>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</si>
  <si>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</si>
  <si>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</si>
  <si>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</si>
  <si>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</si>
  <si>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</si>
  <si>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</si>
  <si>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</si>
  <si>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</si>
  <si>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</si>
  <si>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</si>
  <si>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</si>
  <si>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</si>
  <si>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</si>
  <si>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</si>
  <si>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</si>
  <si>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</si>
  <si>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</si>
  <si>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</si>
  <si>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</si>
  <si>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</si>
  <si>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</si>
  <si>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</si>
  <si>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</si>
  <si>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</si>
  <si>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</si>
  <si>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</si>
  <si>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</si>
  <si>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</si>
  <si>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</si>
  <si>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</si>
  <si>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</si>
  <si>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</si>
  <si>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</si>
  <si>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</si>
  <si>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</si>
  <si>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</si>
  <si>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</si>
  <si>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</si>
  <si>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</si>
  <si>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</si>
  <si>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</si>
  <si>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</si>
  <si>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</si>
  <si>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</si>
  <si>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</si>
  <si>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</si>
  <si>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</si>
  <si>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</si>
  <si>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</si>
  <si>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</si>
  <si>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</si>
  <si>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</si>
  <si>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</si>
  <si>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</si>
  <si>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</si>
  <si>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</si>
  <si>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</si>
  <si>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</si>
  <si>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</si>
  <si>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</si>
  <si>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</si>
  <si>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</si>
  <si>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</si>
  <si>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</si>
  <si>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</si>
  <si>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</si>
  <si>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</si>
  <si>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</si>
  <si>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</si>
  <si>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</si>
  <si>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</si>
  <si>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</si>
  <si>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</si>
  <si>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</si>
  <si>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</si>
  <si>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</si>
  <si>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</si>
  <si>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</si>
  <si>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</si>
  <si>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</si>
  <si>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</si>
  <si>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</si>
  <si>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</si>
  <si>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</si>
  <si>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</si>
  <si>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</si>
  <si>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</si>
  <si>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</si>
  <si>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</si>
  <si>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</si>
  <si>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</si>
  <si>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</si>
  <si>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</si>
  <si>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</si>
  <si>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</si>
  <si>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</si>
  <si>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</si>
  <si>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</si>
  <si>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</si>
  <si>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</si>
  <si>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</si>
  <si>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</si>
  <si>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</si>
  <si>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</si>
  <si>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</si>
  <si>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</si>
  <si>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</si>
  <si>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</si>
  <si>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</si>
  <si>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</si>
  <si>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</si>
  <si>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</si>
  <si>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</si>
  <si>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</si>
  <si>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</si>
  <si>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</si>
  <si>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</si>
  <si>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</si>
  <si>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</si>
  <si>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</si>
  <si>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</si>
  <si>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</si>
  <si>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</si>
  <si>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</si>
  <si>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</si>
  <si>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</si>
  <si>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</si>
  <si>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</si>
  <si>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</si>
  <si>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</si>
  <si>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</si>
  <si>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</si>
  <si>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</si>
  <si>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</si>
  <si>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</si>
  <si>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</si>
  <si>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</si>
  <si>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</si>
  <si>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</si>
  <si>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</si>
  <si>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</si>
  <si>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</si>
  <si>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</si>
  <si>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</si>
  <si>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</si>
  <si>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</si>
  <si>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</si>
  <si>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</si>
  <si>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</si>
  <si>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</si>
  <si>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</si>
  <si>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</si>
  <si>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</si>
  <si>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</si>
  <si>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</si>
  <si>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</si>
  <si>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</si>
  <si>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</si>
  <si>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</si>
  <si>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</si>
  <si>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</si>
  <si>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</si>
  <si>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</si>
  <si>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</si>
  <si>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</si>
  <si>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</si>
  <si>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</si>
  <si>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</si>
  <si>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</si>
  <si>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</si>
  <si>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</si>
  <si>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</si>
  <si>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</si>
  <si>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</si>
  <si>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</si>
  <si>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</si>
  <si>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</si>
  <si>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</si>
  <si>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</si>
  <si>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</si>
  <si>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</si>
  <si>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</si>
  <si>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</si>
  <si>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</si>
  <si>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</si>
  <si>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</si>
  <si>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</si>
  <si>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</si>
  <si>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</si>
  <si>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</si>
  <si>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</si>
  <si>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</si>
  <si>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</si>
  <si>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</si>
  <si>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</si>
  <si>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</si>
  <si>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</si>
  <si>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</si>
  <si>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</si>
  <si>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</si>
  <si>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</si>
  <si>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</si>
  <si>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</si>
  <si>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</si>
  <si>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</si>
  <si>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</si>
  <si>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</si>
  <si>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</si>
  <si>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</si>
  <si>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</si>
  <si>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</si>
  <si>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</si>
  <si>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</si>
  <si>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</si>
  <si>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</si>
  <si>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</si>
  <si>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</si>
  <si>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</si>
  <si>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</si>
  <si>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</si>
  <si>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</si>
  <si>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</si>
  <si>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</si>
  <si>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</si>
  <si>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</si>
  <si>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</si>
  <si>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</si>
  <si>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</si>
  <si>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</si>
  <si>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</si>
  <si>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</si>
  <si>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</si>
  <si>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</si>
  <si>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</si>
  <si>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</si>
  <si>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</si>
  <si>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</si>
  <si>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</si>
  <si>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</si>
  <si>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</si>
  <si>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</si>
  <si>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</si>
  <si>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</si>
  <si>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</si>
  <si>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</si>
  <si>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</si>
  <si>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</si>
  <si>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</si>
  <si>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</si>
  <si>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</si>
  <si>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</si>
  <si>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</si>
  <si>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</si>
  <si>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</si>
  <si>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</si>
  <si>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</si>
  <si>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</si>
  <si>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</si>
  <si>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</si>
  <si>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</si>
  <si>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</si>
  <si>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</si>
  <si>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</si>
  <si>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</si>
  <si>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</si>
  <si>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</si>
  <si>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</si>
  <si>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</si>
  <si>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</si>
  <si>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</si>
  <si>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</si>
  <si>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</si>
  <si>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</si>
  <si>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</si>
  <si>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</si>
  <si>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</si>
  <si>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</si>
  <si>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</si>
  <si>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</si>
  <si>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</si>
  <si>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</si>
  <si>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</si>
  <si>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</si>
  <si>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</si>
  <si>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</si>
  <si>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</si>
  <si>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</si>
  <si>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</si>
  <si>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</si>
  <si>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</si>
  <si>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</si>
  <si>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</si>
  <si>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</si>
  <si>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</si>
  <si>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</si>
  <si>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</si>
  <si>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</si>
  <si>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</si>
  <si>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</si>
  <si>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</si>
  <si>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</si>
  <si>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</si>
  <si>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</si>
  <si>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</si>
  <si>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</si>
  <si>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</si>
  <si>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</si>
  <si>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</si>
  <si>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</si>
  <si>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</si>
  <si>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</si>
  <si>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</si>
  <si>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</si>
  <si>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</si>
  <si>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</si>
  <si>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</si>
  <si>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</si>
  <si>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</si>
  <si>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</si>
  <si>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</si>
  <si>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</si>
  <si>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</si>
  <si>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</si>
  <si>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</si>
  <si>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</si>
  <si>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</si>
  <si>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</si>
  <si>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</si>
  <si>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</si>
  <si>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</si>
  <si>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</si>
  <si>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</si>
  <si>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</si>
  <si>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</si>
  <si>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</si>
  <si>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</si>
  <si>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</si>
  <si>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</si>
  <si>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</si>
  <si>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</si>
  <si>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</si>
  <si>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</si>
  <si>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</si>
  <si>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</si>
  <si>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</si>
  <si>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</si>
  <si>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</si>
  <si>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</si>
  <si>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</si>
  <si>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</si>
  <si>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</si>
  <si>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</si>
  <si>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</si>
  <si>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</si>
  <si>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</si>
  <si>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</si>
  <si>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</si>
  <si>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</si>
  <si>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</si>
  <si>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</si>
  <si>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</si>
  <si>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</si>
  <si>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</si>
  <si>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</si>
  <si>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</si>
  <si>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</si>
  <si>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</si>
  <si>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</si>
  <si>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</si>
  <si>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</si>
  <si>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</si>
  <si>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</si>
  <si>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</si>
  <si>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</si>
  <si>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</si>
  <si>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</si>
  <si>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</si>
  <si>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</si>
  <si>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</si>
  <si>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</si>
  <si>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</si>
  <si>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</si>
  <si>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</si>
  <si>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</si>
  <si>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</si>
  <si>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</si>
  <si>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</si>
  <si>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</si>
  <si>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</si>
  <si>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</si>
  <si>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</si>
  <si>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</si>
  <si>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</si>
  <si>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</si>
  <si>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</si>
  <si>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</si>
  <si>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</si>
  <si>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</si>
  <si>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</si>
  <si>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</si>
  <si>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</si>
  <si>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</si>
  <si>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</si>
  <si>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</si>
  <si>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</si>
  <si>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</si>
  <si>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</si>
  <si>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</si>
  <si>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</si>
  <si>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</si>
  <si>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</si>
  <si>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</si>
  <si>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</si>
  <si>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</si>
  <si>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</si>
  <si>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</si>
  <si>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</si>
  <si>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</si>
  <si>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</si>
  <si>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</si>
  <si>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</si>
  <si>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</si>
  <si>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</si>
  <si>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</si>
  <si>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</si>
  <si>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</si>
  <si>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</si>
  <si>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</si>
  <si>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</si>
  <si>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</si>
  <si>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</si>
  <si>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</si>
  <si>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</si>
  <si>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</si>
  <si>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</si>
  <si>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</si>
  <si>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</si>
  <si>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</si>
  <si>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</si>
  <si>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</si>
  <si>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</si>
  <si>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</si>
  <si>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</si>
  <si>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</si>
  <si>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</si>
  <si>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</si>
  <si>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</si>
  <si>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</si>
  <si>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</si>
  <si>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</si>
  <si>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</si>
  <si>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</si>
  <si>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</si>
  <si>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</si>
  <si>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</si>
  <si>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</si>
  <si>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</si>
  <si>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</si>
  <si>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</si>
  <si>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</si>
  <si>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</si>
  <si>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</si>
  <si>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</si>
  <si>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</si>
  <si>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</si>
  <si>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</si>
  <si>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</si>
  <si>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</si>
  <si>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</si>
  <si>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</si>
  <si>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</si>
  <si>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</si>
  <si>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</si>
  <si>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</si>
  <si>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</si>
  <si>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</si>
  <si>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</si>
  <si>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</si>
  <si>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</si>
  <si>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</si>
  <si>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</si>
  <si>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</si>
  <si>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</si>
  <si>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</si>
  <si>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</si>
  <si>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</si>
  <si>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</si>
  <si>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</si>
  <si>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</si>
  <si>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</si>
  <si>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</si>
  <si>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</si>
  <si>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</si>
  <si>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</si>
  <si>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</si>
  <si>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</si>
  <si>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</si>
  <si>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</si>
  <si>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</si>
  <si>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</si>
  <si>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</si>
  <si>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</si>
  <si>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</si>
  <si>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</si>
  <si>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</si>
  <si>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</si>
  <si>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</si>
  <si>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</si>
  <si>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</si>
  <si>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</si>
  <si>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</si>
  <si>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</si>
  <si>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</si>
  <si>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</si>
  <si>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</si>
  <si>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</si>
  <si>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</si>
  <si>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</si>
  <si>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</si>
  <si>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</si>
  <si>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</si>
  <si>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</si>
  <si>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</si>
  <si>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</si>
  <si>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</si>
  <si>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</si>
  <si>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</si>
  <si>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</si>
  <si>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</si>
  <si>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</si>
  <si>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</si>
  <si>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</si>
  <si>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</si>
  <si>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</si>
  <si>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</si>
  <si>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</si>
  <si>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</si>
  <si>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</si>
  <si>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</si>
  <si>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</si>
  <si>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</si>
  <si>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</si>
  <si>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</si>
  <si>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</si>
  <si>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</si>
  <si>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</si>
  <si>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</si>
  <si>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</si>
  <si>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</si>
  <si>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</si>
  <si>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</si>
  <si>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</si>
  <si>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</si>
  <si>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</si>
  <si>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</si>
  <si>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</si>
  <si>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</si>
  <si>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</si>
  <si>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</si>
  <si>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</si>
  <si>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</si>
  <si>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</si>
  <si>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</si>
  <si>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</si>
  <si>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</si>
  <si>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</si>
  <si>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</si>
  <si>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</si>
  <si>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</si>
  <si>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</si>
  <si>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</si>
  <si>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</si>
  <si>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</si>
  <si>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</si>
  <si>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</si>
  <si>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</si>
  <si>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</si>
  <si>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</si>
  <si>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</si>
  <si>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</si>
  <si>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</si>
  <si>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</si>
  <si>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</si>
  <si>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</si>
  <si>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</si>
  <si>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</si>
  <si>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</si>
  <si>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</si>
  <si>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</si>
  <si>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</si>
  <si>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</si>
  <si>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</si>
  <si>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</si>
  <si>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</si>
  <si>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</si>
  <si>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</si>
  <si>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</si>
  <si>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</si>
  <si>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</si>
  <si>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</si>
  <si>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</si>
  <si>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</si>
  <si>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</si>
  <si>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</si>
  <si>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</si>
  <si>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</si>
  <si>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</si>
  <si>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</si>
  <si>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</si>
  <si>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</si>
  <si>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</si>
  <si>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</si>
  <si>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</si>
  <si>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</si>
  <si>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</si>
  <si>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</si>
  <si>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</si>
  <si>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</si>
  <si>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</si>
  <si>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</si>
  <si>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</si>
  <si>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</si>
  <si>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</si>
  <si>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</si>
  <si>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</si>
  <si>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</si>
  <si>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</si>
  <si>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</si>
  <si>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</si>
  <si>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</si>
  <si>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</si>
  <si>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</si>
  <si>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</si>
  <si>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</si>
  <si>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</si>
  <si>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</si>
  <si>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</si>
  <si>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</si>
  <si>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</si>
  <si>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</si>
  <si>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</si>
  <si>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</si>
  <si>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</si>
  <si>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</si>
  <si>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</si>
  <si>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</si>
  <si>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</si>
  <si>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</si>
  <si>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</si>
  <si>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</si>
  <si>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</si>
  <si>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</si>
  <si>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</si>
  <si>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</si>
  <si>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</si>
  <si>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</si>
  <si>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</si>
  <si>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</si>
  <si>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</si>
  <si>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</si>
  <si>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</si>
  <si>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</si>
  <si>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</si>
  <si>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</si>
  <si>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</si>
  <si>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</si>
  <si>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</si>
  <si>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</si>
  <si>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</si>
  <si>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</si>
  <si>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</si>
  <si>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</si>
  <si>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</si>
  <si>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</si>
  <si>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</si>
  <si>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</si>
  <si>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</si>
  <si>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</si>
  <si>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</si>
  <si>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</si>
  <si>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</si>
  <si>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</si>
  <si>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</si>
  <si>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</si>
  <si>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</si>
  <si>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</si>
  <si>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</si>
  <si>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</si>
  <si>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</si>
  <si>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</si>
  <si>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</si>
  <si>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</si>
  <si>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</si>
  <si>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</si>
  <si>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</si>
  <si>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</si>
  <si>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</si>
  <si>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</si>
  <si>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</si>
  <si>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</si>
  <si>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</si>
  <si>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</si>
  <si>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</si>
  <si>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</si>
  <si>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</si>
  <si>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</si>
  <si>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</si>
  <si>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</si>
  <si>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</si>
  <si>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</si>
  <si>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</si>
  <si>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</si>
  <si>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</si>
  <si>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</si>
  <si>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</si>
  <si>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</si>
  <si>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</si>
  <si>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</si>
  <si>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</si>
  <si>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</si>
  <si>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</si>
  <si>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</si>
  <si>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</si>
  <si>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</si>
  <si>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</si>
  <si>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</si>
  <si>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</si>
  <si>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</si>
  <si>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</si>
  <si>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</si>
  <si>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</si>
  <si>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</si>
  <si>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</si>
  <si>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</si>
  <si>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</si>
  <si>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</si>
  <si>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</si>
  <si>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</si>
  <si>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</si>
  <si>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</si>
  <si>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</si>
  <si>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</si>
  <si>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</si>
  <si>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</si>
  <si>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</si>
  <si>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</si>
  <si>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</si>
  <si>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</si>
  <si>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</si>
  <si>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</si>
  <si>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</si>
  <si>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</si>
  <si>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</si>
  <si>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</si>
  <si>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</si>
  <si>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</si>
  <si>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</si>
  <si>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</si>
  <si>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</si>
  <si>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</si>
  <si>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</si>
  <si>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</si>
  <si>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</si>
  <si>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</si>
  <si>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</si>
  <si>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</si>
  <si>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</si>
  <si>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</si>
  <si>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</si>
  <si>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</si>
  <si>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</si>
  <si>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</si>
  <si>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</si>
  <si>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</si>
  <si>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</si>
  <si>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</si>
  <si>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</si>
  <si>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</si>
  <si>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</si>
  <si>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</si>
  <si>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</si>
  <si>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</si>
  <si>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</si>
  <si>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</si>
  <si>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</si>
  <si>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</si>
  <si>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</si>
  <si>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</si>
  <si>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</si>
  <si>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</si>
  <si>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</si>
  <si>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</si>
  <si>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</si>
  <si>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</si>
  <si>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</si>
  <si>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</si>
  <si>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</si>
  <si>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</si>
  <si>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</si>
  <si>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</si>
  <si>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</si>
  <si>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</si>
  <si>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</si>
  <si>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</si>
  <si>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</si>
  <si>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</si>
  <si>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</si>
  <si>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</si>
  <si>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</si>
  <si>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</si>
  <si>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</si>
  <si>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</si>
  <si>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</si>
  <si>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</si>
  <si>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</si>
  <si>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</si>
  <si>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</si>
  <si>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</si>
  <si>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</si>
  <si>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</si>
  <si>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</si>
  <si>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</si>
  <si>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</si>
  <si>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</si>
  <si>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</si>
  <si>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</si>
  <si>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</si>
  <si>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</si>
  <si>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</si>
  <si>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</si>
  <si>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</si>
  <si>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</si>
  <si>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</si>
  <si>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</si>
  <si>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</si>
  <si>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</si>
  <si>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</si>
  <si>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</si>
  <si>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</si>
  <si>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</si>
  <si>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</si>
  <si>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</si>
  <si>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</si>
  <si>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</si>
  <si>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</si>
  <si>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</si>
  <si>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</si>
  <si>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</si>
  <si>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</si>
  <si>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</si>
  <si>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</si>
  <si>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</si>
  <si>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</si>
  <si>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</si>
  <si>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</si>
  <si>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</si>
  <si>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</si>
  <si>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</si>
  <si>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</si>
  <si>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</si>
  <si>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</si>
  <si>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</si>
  <si>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</si>
  <si>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</si>
  <si>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</si>
  <si>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</si>
  <si>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</si>
  <si>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</si>
  <si>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</si>
  <si>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</si>
  <si>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</si>
  <si>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</si>
  <si>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</si>
  <si>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</si>
  <si>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</si>
  <si>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</si>
  <si>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</si>
  <si>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</si>
  <si>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</si>
  <si>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</si>
  <si>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</si>
  <si>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</si>
  <si>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</si>
  <si>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</si>
  <si>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</si>
  <si>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</si>
  <si>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</si>
  <si>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</si>
  <si>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</si>
  <si>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</si>
  <si>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</si>
  <si>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</si>
  <si>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</si>
  <si>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</si>
  <si>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</si>
  <si>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</si>
  <si>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</si>
  <si>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</si>
  <si>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</si>
  <si>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</si>
  <si>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</si>
  <si>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</si>
  <si>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</si>
  <si>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</si>
  <si>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</si>
  <si>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</si>
  <si>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</si>
  <si>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</si>
  <si>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</si>
  <si>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</si>
  <si>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</si>
  <si>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</si>
  <si>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</si>
  <si>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</si>
  <si>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</si>
  <si>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</si>
  <si>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</si>
  <si>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</si>
  <si>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</si>
  <si>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</si>
  <si>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</si>
  <si>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</si>
  <si>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</si>
  <si>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</si>
  <si>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</si>
  <si>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</si>
  <si>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</si>
  <si>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</si>
  <si>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</si>
  <si>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</si>
  <si>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</si>
  <si>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</si>
  <si>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</si>
  <si>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</si>
  <si>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</si>
  <si>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</si>
  <si>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</si>
  <si>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</si>
  <si>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</si>
  <si>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</si>
  <si>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</si>
  <si>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</si>
  <si>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</si>
  <si>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</si>
  <si>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</si>
  <si>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</si>
  <si>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</si>
  <si>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</si>
  <si>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</si>
  <si>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</si>
  <si>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</si>
  <si>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</si>
  <si>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</si>
  <si>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</si>
  <si>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</si>
  <si>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</si>
  <si>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</si>
  <si>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</si>
  <si>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</si>
  <si>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</si>
  <si>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</si>
  <si>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</si>
  <si>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</si>
  <si>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</si>
  <si>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</si>
  <si>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</si>
  <si>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</si>
  <si>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</si>
  <si>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</si>
  <si>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</si>
  <si>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</si>
  <si>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</si>
  <si>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</si>
  <si>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</si>
  <si>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</si>
  <si>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</si>
  <si>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</si>
  <si>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</si>
  <si>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</si>
  <si>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</si>
  <si>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</si>
  <si>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</si>
  <si>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</si>
  <si>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</si>
  <si>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</si>
  <si>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</si>
  <si>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</si>
  <si>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</si>
  <si>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</si>
  <si>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</si>
  <si>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</si>
  <si>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</si>
  <si>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</si>
  <si>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</si>
  <si>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</si>
  <si>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</si>
  <si>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</si>
  <si>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</si>
  <si>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</si>
  <si>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</si>
  <si>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</si>
  <si>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</si>
  <si>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</si>
  <si>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</si>
  <si>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</si>
  <si>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</si>
  <si>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</si>
  <si>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</si>
  <si>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</si>
  <si>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</si>
  <si>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</si>
  <si>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</si>
  <si>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</si>
  <si>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</si>
  <si>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</si>
  <si>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</si>
  <si>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</si>
  <si>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</si>
  <si>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</si>
  <si>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</si>
  <si>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</si>
  <si>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</si>
  <si>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</si>
  <si>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</si>
  <si>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</si>
  <si>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</si>
  <si>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</si>
  <si>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</si>
  <si>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</si>
  <si>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</si>
  <si>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</si>
  <si>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</si>
  <si>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</si>
  <si>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</si>
  <si>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</si>
  <si>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</si>
  <si>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</si>
  <si>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</si>
  <si>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</si>
  <si>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</si>
  <si>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</si>
  <si>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</si>
  <si>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</si>
  <si>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</si>
  <si>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</si>
  <si>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</si>
  <si>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</si>
  <si>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</si>
  <si>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</si>
  <si>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</si>
  <si>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</si>
  <si>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</si>
  <si>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</si>
  <si>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</si>
  <si>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</si>
  <si>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</si>
  <si>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</si>
  <si>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</si>
  <si>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</si>
  <si>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</si>
  <si>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</si>
  <si>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</si>
  <si>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</si>
  <si>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</si>
  <si>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</si>
  <si>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</si>
  <si>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</si>
  <si>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</si>
  <si>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</si>
  <si>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</si>
  <si>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</si>
  <si>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</si>
  <si>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</si>
  <si>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</si>
  <si>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</si>
  <si>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</si>
  <si>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</si>
  <si>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</si>
  <si>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</si>
  <si>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</si>
  <si>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</si>
  <si>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</si>
  <si>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</si>
  <si>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</si>
  <si>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</si>
  <si>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</si>
  <si>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</si>
  <si>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</si>
  <si>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</si>
  <si>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</si>
  <si>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</si>
  <si>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</si>
  <si>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</si>
  <si>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</si>
  <si>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</si>
  <si>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</si>
  <si>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</si>
  <si>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</si>
  <si>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</si>
  <si>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</si>
  <si>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</si>
  <si>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</si>
  <si>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</si>
  <si>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</si>
  <si>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</si>
  <si>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</si>
  <si>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</si>
  <si>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</si>
  <si>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</si>
  <si>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</si>
  <si>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</si>
  <si>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</si>
  <si>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</si>
  <si>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</si>
  <si>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</si>
  <si>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</si>
  <si>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</si>
  <si>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</si>
  <si>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</si>
  <si>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</si>
  <si>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</si>
  <si>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</si>
  <si>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</si>
  <si>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</si>
  <si>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</si>
  <si>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</si>
  <si>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</si>
  <si>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</si>
  <si>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</si>
  <si>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</si>
  <si>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</si>
  <si>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</si>
  <si>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</si>
  <si>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</si>
  <si>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</si>
  <si>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</si>
  <si>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</si>
  <si>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</si>
  <si>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</si>
  <si>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</si>
  <si>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</si>
  <si>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</si>
  <si>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</si>
  <si>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</si>
  <si>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</si>
  <si>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</si>
  <si>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</si>
  <si>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</si>
  <si>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</si>
  <si>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</si>
  <si>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</si>
  <si>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</si>
  <si>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</si>
  <si>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</si>
  <si>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</si>
  <si>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</si>
  <si>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</si>
  <si>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</si>
  <si>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</si>
  <si>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</si>
  <si>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</si>
  <si>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</si>
  <si>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</si>
  <si>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</si>
  <si>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</si>
  <si>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</si>
  <si>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</si>
  <si>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</si>
  <si>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</si>
  <si>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</si>
  <si>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</si>
  <si>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</si>
  <si>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</si>
  <si>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</si>
  <si>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</si>
  <si>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</si>
  <si>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</si>
  <si>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</si>
  <si>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</si>
  <si>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</si>
  <si>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</si>
  <si>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</si>
  <si>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</si>
  <si>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</si>
  <si>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</si>
  <si>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</si>
  <si>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</si>
  <si>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</si>
  <si>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</si>
  <si>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</si>
  <si>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</si>
  <si>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</si>
  <si>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</si>
  <si>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</si>
  <si>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</si>
  <si>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</si>
  <si>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</si>
  <si>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</si>
  <si>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</si>
  <si>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</si>
  <si>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</si>
  <si>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</si>
  <si>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</si>
  <si>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</si>
  <si>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</si>
  <si>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</si>
  <si>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</si>
  <si>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</si>
  <si>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</si>
  <si>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</si>
  <si>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</si>
  <si>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</si>
  <si>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</si>
  <si>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</si>
  <si>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</si>
  <si>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</si>
  <si>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</si>
  <si>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</si>
  <si>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</si>
  <si>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</si>
  <si>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</si>
  <si>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</si>
  <si>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</si>
  <si>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</si>
  <si>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</si>
  <si>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</si>
  <si>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</si>
  <si>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</si>
  <si>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</si>
  <si>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</si>
  <si>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</si>
  <si>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</si>
  <si>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</si>
  <si>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</si>
  <si>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</si>
  <si>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</si>
  <si>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</si>
  <si>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</si>
  <si>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</si>
  <si>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</si>
  <si>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</si>
  <si>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</si>
  <si>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</si>
  <si>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</si>
  <si>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</si>
  <si>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</si>
  <si>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</si>
  <si>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</si>
  <si>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</si>
  <si>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</si>
  <si>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</si>
  <si>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</si>
  <si>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</si>
  <si>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</si>
  <si>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</si>
  <si>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</si>
  <si>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</si>
  <si>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</si>
  <si>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</si>
  <si>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</si>
  <si>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</si>
  <si>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</si>
  <si>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</si>
  <si>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</si>
  <si>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</si>
  <si>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</si>
  <si>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</si>
  <si>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</si>
  <si>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</si>
  <si>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</si>
  <si>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</si>
  <si>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</si>
  <si>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</si>
  <si>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</si>
  <si>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</si>
  <si>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</si>
  <si>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</si>
  <si>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</si>
  <si>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</si>
  <si>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</si>
  <si>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</si>
  <si>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</si>
  <si>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</si>
  <si>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</si>
  <si>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</si>
  <si>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</si>
  <si>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</si>
  <si>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</si>
  <si>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</si>
  <si>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</si>
  <si>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</si>
  <si>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</si>
  <si>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</si>
  <si>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</si>
  <si>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</si>
  <si>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</si>
  <si>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</si>
  <si>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</si>
  <si>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</si>
  <si>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</si>
  <si>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</si>
  <si>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</si>
  <si>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</si>
  <si>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</si>
  <si>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</si>
  <si>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</si>
  <si>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</si>
  <si>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</si>
  <si>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</si>
  <si>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</si>
  <si>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</si>
  <si>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</si>
  <si>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</si>
  <si>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</si>
  <si>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</si>
  <si>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</si>
  <si>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</si>
  <si>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</si>
  <si>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</si>
  <si>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</si>
  <si>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</si>
  <si>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</si>
  <si>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</si>
  <si>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</si>
  <si>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</si>
  <si>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</si>
  <si>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</si>
  <si>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</si>
  <si>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</si>
  <si>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</si>
  <si>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</si>
  <si>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</si>
  <si>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</si>
  <si>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</si>
  <si>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</si>
  <si>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</si>
  <si>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</si>
  <si>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</si>
  <si>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</si>
  <si>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</si>
  <si>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</si>
  <si>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</si>
  <si>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</si>
  <si>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</si>
  <si>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</si>
  <si>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</si>
  <si>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</si>
  <si>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</si>
  <si>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</si>
  <si>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</si>
  <si>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</si>
  <si>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</si>
  <si>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</si>
  <si>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</si>
  <si>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</si>
  <si>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</si>
  <si>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</si>
  <si>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</si>
  <si>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</si>
  <si>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</si>
  <si>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</si>
  <si>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</si>
  <si>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</si>
  <si>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</si>
  <si>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</si>
  <si>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</si>
  <si>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</si>
  <si>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</si>
  <si>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</si>
  <si>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</si>
  <si>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</si>
  <si>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</si>
  <si>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</si>
  <si>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</si>
  <si>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</si>
  <si>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</si>
  <si>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</si>
  <si>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</si>
  <si>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</si>
  <si>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</si>
  <si>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</si>
  <si>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</si>
  <si>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</si>
  <si>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</si>
  <si>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</si>
  <si>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</si>
  <si>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</si>
  <si>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</si>
  <si>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</si>
  <si>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</si>
  <si>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</si>
  <si>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</si>
  <si>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</si>
  <si>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</si>
  <si>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</si>
  <si>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</si>
  <si>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</si>
  <si>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</si>
  <si>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</si>
  <si>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</si>
  <si>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</si>
  <si>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</si>
  <si>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</si>
  <si>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</si>
  <si>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</si>
  <si>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</si>
  <si>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</si>
  <si>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</si>
  <si>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</si>
  <si>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</si>
  <si>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</si>
  <si>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</si>
  <si>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</si>
  <si>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</si>
  <si>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</si>
  <si>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</si>
  <si>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</si>
  <si>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</si>
  <si>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</si>
  <si>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</si>
  <si>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</si>
  <si>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</si>
  <si>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</si>
  <si>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</si>
  <si>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</si>
  <si>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</si>
  <si>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</si>
  <si>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</si>
  <si>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</si>
  <si>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</si>
  <si>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</si>
  <si>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</si>
  <si>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</si>
  <si>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</si>
  <si>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</si>
  <si>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</si>
  <si>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</si>
  <si>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</si>
  <si>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</si>
  <si>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</si>
  <si>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</si>
  <si>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</si>
  <si>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</si>
  <si>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</si>
  <si>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</si>
  <si>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</si>
  <si>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</si>
  <si>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</si>
  <si>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</si>
  <si>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</si>
  <si>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</si>
  <si>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</si>
  <si>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</si>
  <si>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</si>
  <si>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</si>
  <si>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</si>
  <si>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</si>
  <si>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</si>
  <si>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</si>
  <si>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</si>
  <si>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</si>
  <si>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</si>
  <si>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</si>
  <si>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</si>
  <si>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</si>
  <si>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</si>
  <si>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</si>
  <si>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</si>
  <si>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</si>
  <si>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</si>
  <si>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</si>
  <si>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</si>
  <si>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</si>
  <si>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</si>
  <si>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</si>
  <si>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</si>
  <si>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</si>
  <si>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</si>
  <si>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</si>
  <si>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</si>
  <si>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</si>
  <si>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</si>
  <si>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</si>
  <si>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</si>
  <si>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</si>
  <si>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</si>
  <si>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</si>
  <si>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</si>
  <si>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</si>
  <si>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</si>
  <si>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</si>
  <si>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</si>
  <si>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</si>
  <si>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</si>
  <si>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</si>
  <si>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</si>
  <si>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</si>
  <si>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</si>
  <si>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</si>
  <si>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</si>
  <si>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</si>
  <si>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</si>
  <si>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</si>
  <si>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</si>
  <si>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</si>
  <si>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</si>
  <si>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</si>
  <si>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</si>
  <si>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</si>
  <si>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</si>
  <si>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</si>
  <si>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</si>
  <si>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</si>
  <si>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</si>
  <si>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</si>
  <si>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</si>
  <si>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</si>
  <si>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</si>
  <si>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</si>
  <si>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</si>
  <si>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</si>
  <si>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</si>
  <si>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</si>
  <si>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</si>
  <si>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</si>
  <si>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</si>
  <si>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</si>
  <si>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</si>
  <si>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</si>
  <si>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</si>
  <si>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</si>
  <si>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</si>
  <si>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</si>
  <si>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</si>
  <si>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</si>
  <si>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</si>
  <si>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</si>
  <si>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</si>
  <si>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</si>
  <si>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</si>
  <si>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</si>
  <si>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</si>
  <si>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</si>
  <si>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</si>
  <si>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</si>
  <si>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</si>
  <si>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</si>
  <si>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</si>
  <si>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</si>
  <si>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</si>
  <si>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</si>
  <si>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</si>
  <si>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</si>
  <si>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</si>
  <si>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</si>
  <si>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</si>
  <si>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</si>
  <si>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</si>
  <si>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</si>
  <si>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</si>
  <si>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</si>
  <si>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</si>
  <si>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</si>
  <si>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</si>
  <si>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</si>
  <si>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</si>
  <si>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</si>
  <si>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</si>
  <si>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</si>
  <si>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</si>
  <si>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2021-44-44001492020</t>
  </si>
  <si>
    <t>UNION TEMPORAL SUPULA ANAIN WAYUU</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</si>
  <si>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</si>
  <si>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Famila
</t>
  </si>
  <si>
    <t>076</t>
  </si>
  <si>
    <t>142</t>
  </si>
  <si>
    <t>543</t>
  </si>
  <si>
    <t>280</t>
  </si>
  <si>
    <t>31/05/2016</t>
  </si>
  <si>
    <t>15/12/2016</t>
  </si>
  <si>
    <t>141</t>
  </si>
  <si>
    <t>12/02/2016</t>
  </si>
  <si>
    <t>301</t>
  </si>
  <si>
    <t>31-12-2015</t>
  </si>
  <si>
    <t>137</t>
  </si>
  <si>
    <t>30/12/2012</t>
  </si>
  <si>
    <t>068</t>
  </si>
  <si>
    <t>30/11/2010</t>
  </si>
  <si>
    <t>171</t>
  </si>
  <si>
    <t>30/11/2009</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</si>
  <si>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POLITICA DE ESTADO PARA EL DESARROLLO INTEGRAL DE LA PRIMERA INFANCIA DE “CERO A SIEMPRE ”.</t>
  </si>
  <si>
    <t>PRESTAR EL SERVICIO DE EDUCACION INICIAL EN EL MARCO DE LA ATENCION INTEGRAL A MUJERES GESTANTES, NIÑAS Y NIÑOS MENORES DE 5 AÑOS O HASTA SU INGRESO AL GRADO DE TRANSICION CON ESTRATEGIAS Y ACCIONES PERTINENTES, OPORTUNAS Y DE CALIDAD DESDE LA INTERCULTURALIDAD RESPONDIENDO A LAS CARACTERISTICAS PROPIAS DE LOS TERRITORIOS Y COMUNIDADES, DE CONFORMIDAD CON LOS MANUALES OPERATIVOS DE LAS MODALIDADES Y LAS DIRECTRICES ESTABLECIDAS POR EL ICBF, EN ARMONIA CON LA POLITICA DE ESTADO PARA EL DESARROLLO INTEGRAL DE LA PRIMERA INFANCIA " DE CERO A SIEMPRE", EN LOS SERVICIOS DE LA MODALIDAD PROPIA E INTERCULTURAL"</t>
  </si>
  <si>
    <t>PRESTAR EL SERVICIO DE ATENCION, EDUCACION INICIAL, CUIDADO Y NUTRICION A MUJERES GESTANTES, NIÑAS Y NIÑOS MENORES DE 6 MESES LACTANTES, NIÑOS Y NIÑAS EN  PRIMERA INFANCIA EN EL MARCO DE LA ATENCION INTEGRAL, CON PERTINENCIA Y CALIDAD, A TRAVES DE LA MODADLIDAD PROPIA E INTERCULTURAL QUE PERMITA PORMOVER LA GARANTIA DE DERECHOS, LA PARTICIPACION Y EL DESARROLLO INTEGRAL DE LA PRIMERA INFANCIA DE COMUNIDADES ETNICAS Y RURALES RESPONDIENDO A LAS CARACTERISTICAS DE SUS TERRITORIOS DE CONFORMIDAD CON EL MANUAL OPERATIVO Y LAS DIRECTRICES ESTABLECIDAS POR EL ICBF, EN EL MARCO DE LA POLITICA DE ESTADO PARA EL DESARROLLO INTEGRAL DE LA PRIMERA INFANCIA DE CERO A SIEMPRE.</t>
  </si>
  <si>
    <t>PRESTAR SERVICIO DE ATENCION INICIAL Y CUIDADO A NIÑOS Y NIÑAS MENORES DE 5 AÑOS O HASTA SU INGRESO AL GRADO DE TANSICION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</si>
  <si>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</si>
  <si>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BRINDAR ATENCION INTEGRAL A LA PRIMERA INFANCIA, NIÑOS Y NIÑAS MENORES DE 5 AÑOS DE EDAD, DE FAMILIAS EN SITUACION DE VULNERABILIDAD ECONOMICA, SOCIAL, CULTURAL, NUTRICIONAL, Y PSICOAFECTIVA, A TRAVES DE LA MODALIDAD HOGAR INFANTIL, INVOLUCRANDO SU CONTEXTO FAMILIAR Y COMUNITARIO DE CONFORMIDAD CON LOS ESTANDARES Y LINEAMIENTOS EMANADOS DEL ICBF</t>
  </si>
  <si>
    <t>AUNAR ESFUERZOS PARA BRINDAR ASISTENCIA NUTRICIONAL ALIMENTARIA ( RESTAURANTE ESCOLAR) A LA NIÑEZ, Y LOS ADOLESCENTES, MODALIDAD DESAYUNOS Y ALMUERZO, EN INSTITUCIONES EDUCATIVAS OFICIALES DE LA ZONA RURAL Y URBANA DEL MUNICIPIO DE URIBIA DEPARTAMENTO DE LA GUAJIRA</t>
  </si>
  <si>
    <t>GARANTIZAR EL SERVICIO DE ALIMENTACION ESCOLAR QUE BRINE UN COMPLEMENTO ALIMENTARIO DURANTE LA JORNADA ESCOLAR A LOS NIÑOS, NIÑAS Y ADOLESCENTES ESCOLARIZADOS EN LAS AREA RURAL Y URBANA.</t>
  </si>
  <si>
    <t>NO</t>
  </si>
  <si>
    <t>SI</t>
  </si>
  <si>
    <t>ALEXI CENITH PLATA RODRIGUEZ</t>
  </si>
  <si>
    <t>URIBIA LA GUAJIRA- AV LA MARINA CRA 9 10A-51  BARRIO VENEZUELA</t>
  </si>
  <si>
    <t>3114097438</t>
  </si>
  <si>
    <t>SUPULAANAINWAYUU@GMAIL.COM</t>
  </si>
  <si>
    <t>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</si>
  <si>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IMELDA NAYITH HUMANEZ PERTUZ</t>
  </si>
  <si>
    <t>RIOHACHA-LA GUAJIRA KRA 5B·22B-46</t>
  </si>
  <si>
    <t>3192401632</t>
  </si>
  <si>
    <t>LUICADEKOM@HOTMAIL.COM</t>
  </si>
  <si>
    <t>053</t>
  </si>
  <si>
    <t>251</t>
  </si>
  <si>
    <t>277</t>
  </si>
  <si>
    <t>324</t>
  </si>
  <si>
    <t>555</t>
  </si>
  <si>
    <t>287</t>
  </si>
  <si>
    <t>427</t>
  </si>
  <si>
    <t>429</t>
  </si>
  <si>
    <t>138</t>
  </si>
  <si>
    <t>LA ADMINISTRADORA TEMPORAL DE LA PRESTACION DEL SERVICIO EDUCATIVO EN EL DEPARTAMENTO DE LA GUAJIRA, DISTRITO DE RIOHACHA Y LOS MUNICIPIOS DE MAICAO Y URIBIA</t>
  </si>
  <si>
    <t>007</t>
  </si>
  <si>
    <t>009</t>
  </si>
  <si>
    <t>SERVICIO NACIONAL DE APREDIZAJE SENA</t>
  </si>
  <si>
    <t>0452</t>
  </si>
  <si>
    <t>04</t>
  </si>
  <si>
    <t>0496</t>
  </si>
  <si>
    <t>ALCALDIA  MUNICIPIO DE MANAURE LA GUAJIRA</t>
  </si>
  <si>
    <t>033</t>
  </si>
  <si>
    <t>AERONAUTICA CIVIL</t>
  </si>
  <si>
    <t>1500586-0C-2015</t>
  </si>
  <si>
    <t>SECRETARIA DE SALUD DEPARTAMENTAL</t>
  </si>
  <si>
    <t>044</t>
  </si>
  <si>
    <t>ALCALDIA DISTRITAL DE RIOHACHA</t>
  </si>
  <si>
    <t>126</t>
  </si>
  <si>
    <t>PARQUES NACIONALES DE COLOMBIA</t>
  </si>
  <si>
    <t>650-2014</t>
  </si>
  <si>
    <t>CONTRALORIA GENERAL DE LA NACION</t>
  </si>
  <si>
    <t>079</t>
  </si>
  <si>
    <t>SANIPUBLIC</t>
  </si>
  <si>
    <t>017</t>
  </si>
  <si>
    <t>FISCALIA  GENEREAL DE LA NACION</t>
  </si>
  <si>
    <t>00008</t>
  </si>
  <si>
    <t>00006</t>
  </si>
  <si>
    <t>ALCALDIA DEL MUNICIPIO DE ALBANIA</t>
  </si>
  <si>
    <t>092</t>
  </si>
  <si>
    <t xml:space="preserve">ALCALDIA MUNICIPIO DE ALBANIA </t>
  </si>
  <si>
    <t>124</t>
  </si>
  <si>
    <t xml:space="preserve">SANIPUBLIC </t>
  </si>
  <si>
    <t>011</t>
  </si>
  <si>
    <t>UNIVERSIDAD DE LA GUAJIRA</t>
  </si>
  <si>
    <t>103</t>
  </si>
  <si>
    <t xml:space="preserve">ICBF </t>
  </si>
  <si>
    <t>207</t>
  </si>
  <si>
    <t>185</t>
  </si>
  <si>
    <t>265</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</si>
  <si>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</si>
  <si>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</si>
  <si>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</si>
  <si>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</si>
  <si>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</si>
  <si>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CONTRATAR UN OPERADOR LOGISTICO QUE PRESTE SUS SERVICIOS PARA ERALIZACION DEL FORO TERRITORIAL "LA EDUCACION RURAL: NUESTRO DESAFIO POR LA EXCELENCIA" EN EL MUNICIPIO DE URIBIA</t>
  </si>
  <si>
    <t>CONTRATAR UN OPERADOR LOGISTICO QUE PRESTE SUS SERVICIOS PARA ERALIZACION DEL FORO TERRITORIAL "LA EDUCACION RURAL: NUESTRO DESAFIO POR LA EXCELENCIA" EN EL MUNICIPIO DE MACIAO</t>
  </si>
  <si>
    <t>SUMINISTROS DE ALMUERZOS PARA APOYO ALIMENTACION DE LOS APRENDICES DEL CENTRO INDUSTRIAL Y DE ENERGIA ALTERNATIVAS</t>
  </si>
  <si>
    <t>IMPLEMENTACION DEL PROGRAMA FAMILIAS FUERTES EN EL DEPARTAMENTO DE LA GUAJIRA PARA LOS MUNICIPIO DE RIOHACHA MANAURE Y VILLANUEVA</t>
  </si>
  <si>
    <t>CAMAPAÑA DE SENSIBILIZACION POR LA IGUALDAD Y NO DISCRIMINACION HACIA  LA MUJER EN EL MUNICIPIO DE MANAURE</t>
  </si>
  <si>
    <t>CONTRATAR LAS ACTIVIDADES DE BIENESTAR SOCIAL CONSISTENTE EN VACIONES RECREATIVAS, EVENTOS DEPORTIVOS, DOTACION Y ACTIVIDADES PREPENSIONADO AEROPUERTO DE RIOHACHA</t>
  </si>
  <si>
    <t>IMPLEMENTACION DEL PLAN DE CAPACITACION Y DESARROLLO DE ACTIVIDADES PARA PROMOCION Y PREVENCION DEL CHIKUNGUYA</t>
  </si>
  <si>
    <t>SUMINISTRO DE APOYO LOGISTICO PARA LOS JURADOS DE VOTACION EN LAS ZONAS URBANA Y RURAL QUE PRESENTE APOYO A LOS PROCESOS ELECTORALES PARA AUTORIDADES LOCALES EN EL DISTRITO RIOHACHA</t>
  </si>
  <si>
    <t>SUMINISTRO DE APOYO LOGISTICO PARA LA REALIZACION EVENTOS Y TALLERES EN EL SANTUARIO DE FAUNA Y FLORA LOS FLAMENCOS</t>
  </si>
  <si>
    <t>PRESTAR EL SERVICIO DE APOYO LOGISTICO Y OPERATIVO PARA REALIZAR ACTIVIDADES DE RECREACION CULTURA, DEPORTE, CIERRE DE VIGENCIA DIRIGIDA A LOS FUNCIONARIOS DE LA GERENCIA DEPARTAMENTAL COLEGIADA DE LA GUAJIRA</t>
  </si>
  <si>
    <t>FORTALECIMIENTO A 100 FAMILIAS WAYUU DE LA COMUNIDAD ISHAPA DEL MUNICIPIO DE MAICAO EN PAUTAS Y CUIDADO DE FAMILIAS</t>
  </si>
  <si>
    <t>APOYO LOGISTICO DE LA ACTIVIDAD CULTURAL DE EVENTO HOMENAJE ANIVERSARIO DE LA FISCALIA, DIA DEL INVESTIGADOR</t>
  </si>
  <si>
    <t>APOYO LOGISTICO DE LA ACTIVIDAD CULTURAL  DEL EVENTO HOMENAJE DIA DE LAS MADRES</t>
  </si>
  <si>
    <t>ACTIVIDADES CONJUNTA DE COOPERACION PARA LA ADMINISTRACION Y EJECUCION DEL PROYECTO DE SEGURIDAD ALIMENTARIA PARA POBLACION VULNERABLE, MEDIANTE LA APUESTA EN MARCHA DE HUERTAS PRODUCTIVAS, CULTIVOS DE POLLO Y GALLINA PONEDORA  EN EL MUNICIPIO ALBANIA</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</si>
  <si>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</si>
  <si>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SUMINISTRO DE ALMUERZO Y REFRIGERIO PARA REALIZACION DE 25 TALLERES</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</si>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</sst>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9" fontId="10" fillId="4" borderId="0" xfId="0" applyNumberFormat="1"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 zoomScale="70" zoomScaleNormal="7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44193.438588194447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0" t="str">
        <f>HYPERLINK("#Integrante_1!A109","CAPACIDAD RESIDUAL")</f>
        <v>CAPACIDAD RESIDUAL</v>
      </c>
      <c r="F8" s="211"/>
      <c r="G8" s="212"/>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0" t="str">
        <f>HYPERLINK("#Integrante_1!A162","TALENTO HUMANO")</f>
        <v>TALENTO HUMANO</v>
      </c>
      <c r="F9" s="211"/>
      <c r="G9" s="212"/>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0" t="str">
        <f>HYPERLINK("#Integrante_1!F162","INFRAESTRUCTURA")</f>
        <v>INFRAESTRUCTURA</v>
      </c>
      <c r="F10" s="211"/>
      <c r="G10" s="212"/>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696</v>
      </c>
      <c r="I15" s="32" t="s">
        <v>2629</v>
      </c>
      <c r="J15" s="110" t="s">
        <v>2637</v>
      </c>
      <c r="L15" s="203" t="s">
        <v>8</v>
      </c>
      <c r="M15" s="203"/>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v>900137517</v>
      </c>
      <c r="C20" s="5"/>
      <c r="D20" s="74"/>
      <c r="E20" s="161" t="s">
        <v>2670</v>
      </c>
      <c r="F20" s="195" t="s">
        <v>2682</v>
      </c>
      <c r="G20" s="5"/>
      <c r="H20" s="213"/>
      <c r="I20" s="150" t="s">
        <v>1154</v>
      </c>
      <c r="J20" s="151" t="s">
        <v>709</v>
      </c>
      <c r="K20" s="152">
        <v>5270278320</v>
      </c>
      <c r="L20" s="153">
        <v>44193</v>
      </c>
      <c r="M20" s="153">
        <v>44561</v>
      </c>
      <c r="N20" s="136">
        <f>+(M20-L20)/30</f>
        <v>12.266666666666667</v>
      </c>
      <c r="O20" s="139"/>
      <c r="U20" s="135"/>
      <c r="V20" s="107">
        <f ca="1">NOW()</f>
        <v>44193.438588194447</v>
      </c>
      <c r="W20" s="107">
        <f ca="1">NOW()</f>
        <v>44193.438588194447</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str">
        <f>VLOOKUP(B20,EAS!A2:B1439,2,0)</f>
        <v>FUNDACION SUPULA ANAIN WAYUU</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t="s">
        <v>2683</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2684</v>
      </c>
      <c r="C48" s="114" t="s">
        <v>32</v>
      </c>
      <c r="D48" s="112" t="s">
        <v>2787</v>
      </c>
      <c r="E48" s="146">
        <v>43739</v>
      </c>
      <c r="F48" s="146">
        <v>43814</v>
      </c>
      <c r="G48" s="173">
        <f>IF(AND(E48&lt;&gt;"",F48&lt;&gt;""),((F48-E48)/30),"")</f>
        <v>2.5</v>
      </c>
      <c r="H48" s="116" t="s">
        <v>2701</v>
      </c>
      <c r="I48" s="115" t="s">
        <v>1154</v>
      </c>
      <c r="J48" s="115" t="s">
        <v>709</v>
      </c>
      <c r="K48" s="118">
        <v>1162643310</v>
      </c>
      <c r="L48" s="117" t="s">
        <v>2709</v>
      </c>
      <c r="M48" s="119">
        <v>1</v>
      </c>
      <c r="N48" s="117" t="s">
        <v>2639</v>
      </c>
      <c r="O48" s="117" t="s">
        <v>26</v>
      </c>
      <c r="P48" s="80"/>
    </row>
    <row r="49" spans="1:16" s="6" customFormat="1" ht="24.75" customHeight="1" x14ac:dyDescent="0.25">
      <c r="A49" s="144">
        <v>2</v>
      </c>
      <c r="B49" s="124" t="s">
        <v>2684</v>
      </c>
      <c r="C49" s="126" t="s">
        <v>32</v>
      </c>
      <c r="D49" s="123" t="s">
        <v>2685</v>
      </c>
      <c r="E49" s="146">
        <v>43485</v>
      </c>
      <c r="F49" s="146">
        <v>43738</v>
      </c>
      <c r="G49" s="173">
        <f t="shared" ref="G49:G107" si="2">IF(AND(E49&lt;&gt;"",F49&lt;&gt;""),((F49-E49)/30),"")</f>
        <v>8.4333333333333336</v>
      </c>
      <c r="H49" s="124" t="s">
        <v>2701</v>
      </c>
      <c r="I49" s="123" t="s">
        <v>1154</v>
      </c>
      <c r="J49" s="123" t="s">
        <v>709</v>
      </c>
      <c r="K49" s="125">
        <v>3166437636</v>
      </c>
      <c r="L49" s="126" t="s">
        <v>2709</v>
      </c>
      <c r="M49" s="119">
        <v>1</v>
      </c>
      <c r="N49" s="126" t="s">
        <v>27</v>
      </c>
      <c r="O49" s="126" t="s">
        <v>26</v>
      </c>
      <c r="P49" s="80"/>
    </row>
    <row r="50" spans="1:16" s="6" customFormat="1" ht="24.75" customHeight="1" x14ac:dyDescent="0.25">
      <c r="A50" s="144">
        <v>3</v>
      </c>
      <c r="B50" s="124" t="s">
        <v>2684</v>
      </c>
      <c r="C50" s="126" t="s">
        <v>32</v>
      </c>
      <c r="D50" s="123" t="s">
        <v>2686</v>
      </c>
      <c r="E50" s="146">
        <v>43305</v>
      </c>
      <c r="F50" s="146">
        <v>43449</v>
      </c>
      <c r="G50" s="173">
        <f t="shared" si="2"/>
        <v>4.8</v>
      </c>
      <c r="H50" s="124" t="s">
        <v>2702</v>
      </c>
      <c r="I50" s="123" t="s">
        <v>1154</v>
      </c>
      <c r="J50" s="123" t="s">
        <v>709</v>
      </c>
      <c r="K50" s="125">
        <v>1699795738</v>
      </c>
      <c r="L50" s="126" t="s">
        <v>2709</v>
      </c>
      <c r="M50" s="119">
        <v>1</v>
      </c>
      <c r="N50" s="126" t="s">
        <v>27</v>
      </c>
      <c r="O50" s="126" t="s">
        <v>26</v>
      </c>
      <c r="P50" s="80"/>
    </row>
    <row r="51" spans="1:16" s="6" customFormat="1" ht="24.75" customHeight="1" outlineLevel="1" x14ac:dyDescent="0.25">
      <c r="A51" s="144">
        <v>4</v>
      </c>
      <c r="B51" s="124" t="s">
        <v>2684</v>
      </c>
      <c r="C51" s="126" t="s">
        <v>32</v>
      </c>
      <c r="D51" s="123" t="s">
        <v>2687</v>
      </c>
      <c r="E51" s="146">
        <v>42724</v>
      </c>
      <c r="F51" s="146">
        <v>43084</v>
      </c>
      <c r="G51" s="173">
        <f t="shared" si="2"/>
        <v>12</v>
      </c>
      <c r="H51" s="121" t="s">
        <v>2703</v>
      </c>
      <c r="I51" s="123" t="s">
        <v>1154</v>
      </c>
      <c r="J51" s="123" t="s">
        <v>709</v>
      </c>
      <c r="K51" s="125">
        <v>6924410550</v>
      </c>
      <c r="L51" s="126" t="s">
        <v>2709</v>
      </c>
      <c r="M51" s="119">
        <v>1</v>
      </c>
      <c r="N51" s="126" t="s">
        <v>27</v>
      </c>
      <c r="O51" s="126" t="s">
        <v>26</v>
      </c>
      <c r="P51" s="80"/>
    </row>
    <row r="52" spans="1:16" s="7" customFormat="1" ht="24.75" customHeight="1" outlineLevel="1" x14ac:dyDescent="0.25">
      <c r="A52" s="145">
        <v>5</v>
      </c>
      <c r="B52" s="124" t="s">
        <v>2684</v>
      </c>
      <c r="C52" s="126" t="s">
        <v>32</v>
      </c>
      <c r="D52" s="123" t="s">
        <v>2688</v>
      </c>
      <c r="E52" s="146" t="s">
        <v>2689</v>
      </c>
      <c r="F52" s="146" t="s">
        <v>2690</v>
      </c>
      <c r="G52" s="173">
        <f t="shared" si="2"/>
        <v>6.6</v>
      </c>
      <c r="H52" s="124" t="s">
        <v>2704</v>
      </c>
      <c r="I52" s="123" t="s">
        <v>1154</v>
      </c>
      <c r="J52" s="123" t="s">
        <v>709</v>
      </c>
      <c r="K52" s="125">
        <v>240465300</v>
      </c>
      <c r="L52" s="126" t="s">
        <v>2709</v>
      </c>
      <c r="M52" s="119">
        <v>1</v>
      </c>
      <c r="N52" s="126" t="s">
        <v>27</v>
      </c>
      <c r="O52" s="126" t="s">
        <v>26</v>
      </c>
      <c r="P52" s="81"/>
    </row>
    <row r="53" spans="1:16" s="7" customFormat="1" ht="24.75" customHeight="1" outlineLevel="1" x14ac:dyDescent="0.25">
      <c r="A53" s="145">
        <v>6</v>
      </c>
      <c r="B53" s="124" t="s">
        <v>2684</v>
      </c>
      <c r="C53" s="126" t="s">
        <v>32</v>
      </c>
      <c r="D53" s="123" t="s">
        <v>2691</v>
      </c>
      <c r="E53" s="146" t="s">
        <v>2692</v>
      </c>
      <c r="F53" s="146" t="s">
        <v>2689</v>
      </c>
      <c r="G53" s="173">
        <f t="shared" si="2"/>
        <v>3.6333333333333333</v>
      </c>
      <c r="H53" s="121" t="s">
        <v>2704</v>
      </c>
      <c r="I53" s="123" t="s">
        <v>1154</v>
      </c>
      <c r="J53" s="123" t="s">
        <v>709</v>
      </c>
      <c r="K53" s="125">
        <v>314207992</v>
      </c>
      <c r="L53" s="126" t="s">
        <v>2709</v>
      </c>
      <c r="M53" s="119">
        <v>1</v>
      </c>
      <c r="N53" s="126" t="s">
        <v>27</v>
      </c>
      <c r="O53" s="126" t="s">
        <v>26</v>
      </c>
      <c r="P53" s="81"/>
    </row>
    <row r="54" spans="1:16" s="7" customFormat="1" ht="24.75" customHeight="1" outlineLevel="1" x14ac:dyDescent="0.25">
      <c r="A54" s="145">
        <v>7</v>
      </c>
      <c r="B54" s="124" t="s">
        <v>2684</v>
      </c>
      <c r="C54" s="126" t="s">
        <v>32</v>
      </c>
      <c r="D54" s="123" t="s">
        <v>2693</v>
      </c>
      <c r="E54" s="146">
        <v>42003</v>
      </c>
      <c r="F54" s="146" t="s">
        <v>2694</v>
      </c>
      <c r="G54" s="173">
        <f t="shared" si="2"/>
        <v>12.2</v>
      </c>
      <c r="H54" s="121" t="s">
        <v>2705</v>
      </c>
      <c r="I54" s="123" t="s">
        <v>711</v>
      </c>
      <c r="J54" s="123" t="s">
        <v>719</v>
      </c>
      <c r="K54" s="125">
        <v>2276226290</v>
      </c>
      <c r="L54" s="126" t="s">
        <v>2710</v>
      </c>
      <c r="M54" s="119">
        <v>0.5</v>
      </c>
      <c r="N54" s="126" t="s">
        <v>27</v>
      </c>
      <c r="O54" s="126" t="s">
        <v>26</v>
      </c>
      <c r="P54" s="81"/>
    </row>
    <row r="55" spans="1:16" s="7" customFormat="1" ht="24.75" customHeight="1" outlineLevel="1" x14ac:dyDescent="0.25">
      <c r="A55" s="145">
        <v>8</v>
      </c>
      <c r="B55" s="124" t="s">
        <v>2684</v>
      </c>
      <c r="C55" s="126" t="s">
        <v>32</v>
      </c>
      <c r="D55" s="123" t="s">
        <v>2695</v>
      </c>
      <c r="E55" s="146">
        <v>40924</v>
      </c>
      <c r="F55" s="146" t="s">
        <v>2696</v>
      </c>
      <c r="G55" s="173">
        <f t="shared" si="2"/>
        <v>11.633333333333333</v>
      </c>
      <c r="H55" s="124" t="s">
        <v>2706</v>
      </c>
      <c r="I55" s="123" t="s">
        <v>1154</v>
      </c>
      <c r="J55" s="123" t="s">
        <v>709</v>
      </c>
      <c r="K55" s="120">
        <v>59824196</v>
      </c>
      <c r="L55" s="126" t="s">
        <v>2709</v>
      </c>
      <c r="M55" s="119">
        <v>1</v>
      </c>
      <c r="N55" s="126" t="s">
        <v>27</v>
      </c>
      <c r="O55" s="126" t="s">
        <v>1148</v>
      </c>
      <c r="P55" s="81"/>
    </row>
    <row r="56" spans="1:16" s="7" customFormat="1" ht="24.75" customHeight="1" outlineLevel="1" x14ac:dyDescent="0.25">
      <c r="A56" s="145">
        <v>9</v>
      </c>
      <c r="B56" s="124" t="s">
        <v>2684</v>
      </c>
      <c r="C56" s="126" t="s">
        <v>32</v>
      </c>
      <c r="D56" s="123" t="s">
        <v>2697</v>
      </c>
      <c r="E56" s="146">
        <v>40218</v>
      </c>
      <c r="F56" s="146" t="s">
        <v>2698</v>
      </c>
      <c r="G56" s="173">
        <f t="shared" si="2"/>
        <v>9.8000000000000007</v>
      </c>
      <c r="H56" s="124" t="s">
        <v>2707</v>
      </c>
      <c r="I56" s="123" t="s">
        <v>1154</v>
      </c>
      <c r="J56" s="123" t="s">
        <v>709</v>
      </c>
      <c r="K56" s="120">
        <v>40757200</v>
      </c>
      <c r="L56" s="126" t="s">
        <v>2709</v>
      </c>
      <c r="M56" s="119">
        <v>1</v>
      </c>
      <c r="N56" s="126" t="s">
        <v>27</v>
      </c>
      <c r="O56" s="126" t="s">
        <v>1148</v>
      </c>
      <c r="P56" s="81"/>
    </row>
    <row r="57" spans="1:16" s="7" customFormat="1" ht="24.75" customHeight="1" outlineLevel="1" x14ac:dyDescent="0.25">
      <c r="A57" s="145">
        <v>10</v>
      </c>
      <c r="B57" s="124" t="s">
        <v>2684</v>
      </c>
      <c r="C57" s="126" t="s">
        <v>32</v>
      </c>
      <c r="D57" s="123" t="s">
        <v>2699</v>
      </c>
      <c r="E57" s="146">
        <v>39853</v>
      </c>
      <c r="F57" s="146" t="s">
        <v>2700</v>
      </c>
      <c r="G57" s="173">
        <f t="shared" si="2"/>
        <v>9.8000000000000007</v>
      </c>
      <c r="H57" s="124" t="s">
        <v>2708</v>
      </c>
      <c r="I57" s="123" t="s">
        <v>1154</v>
      </c>
      <c r="J57" s="123" t="s">
        <v>709</v>
      </c>
      <c r="K57" s="120">
        <v>41184000</v>
      </c>
      <c r="L57" s="126" t="s">
        <v>2709</v>
      </c>
      <c r="M57" s="119">
        <v>1</v>
      </c>
      <c r="N57" s="126" t="s">
        <v>27</v>
      </c>
      <c r="O57" s="126" t="s">
        <v>1148</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2663</v>
      </c>
      <c r="C168" s="268"/>
      <c r="D168" s="268"/>
      <c r="E168" s="8"/>
      <c r="F168" s="5"/>
      <c r="H168" s="83" t="s">
        <v>2662</v>
      </c>
      <c r="I168" s="257"/>
      <c r="J168" s="258"/>
      <c r="K168" s="258"/>
      <c r="L168" s="258"/>
      <c r="M168" s="258"/>
      <c r="N168" s="258"/>
      <c r="O168" s="25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9"/>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2671</v>
      </c>
      <c r="C176" s="260"/>
      <c r="D176" s="260"/>
      <c r="E176" s="260"/>
      <c r="F176" s="260"/>
      <c r="G176" s="260"/>
      <c r="H176" s="20"/>
      <c r="I176" s="264" t="s">
        <v>2675</v>
      </c>
      <c r="J176" s="265"/>
      <c r="K176" s="265"/>
      <c r="L176" s="265"/>
      <c r="M176" s="265"/>
      <c r="O176" s="186"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2680</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2671</v>
      </c>
      <c r="C179" s="231"/>
      <c r="D179" s="231"/>
      <c r="E179" s="24">
        <v>0.02</v>
      </c>
      <c r="F179" s="179">
        <v>0.01</v>
      </c>
      <c r="G179" s="180">
        <f>IF(F179&gt;0,SUM(E179+F179),"")</f>
        <v>0.03</v>
      </c>
      <c r="H179" s="5"/>
      <c r="I179" s="239" t="s">
        <v>2675</v>
      </c>
      <c r="J179" s="240"/>
      <c r="K179" s="240"/>
      <c r="L179" s="241"/>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158108349.59999999</v>
      </c>
      <c r="F185" s="94"/>
      <c r="G185" s="95"/>
      <c r="H185" s="90"/>
      <c r="I185" s="92" t="s">
        <v>2632</v>
      </c>
      <c r="J185" s="185">
        <f>M179</f>
        <v>0.02</v>
      </c>
      <c r="K185" s="232" t="s">
        <v>2633</v>
      </c>
      <c r="L185" s="232"/>
      <c r="M185" s="96">
        <f>+J185*K20</f>
        <v>105405566.40000001</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26" t="s">
        <v>24</v>
      </c>
      <c r="J192" s="5" t="s">
        <v>2642</v>
      </c>
      <c r="K192" s="5"/>
      <c r="M192" s="5"/>
      <c r="N192" s="5"/>
      <c r="O192" s="8"/>
      <c r="Q192" s="155"/>
      <c r="R192" s="156"/>
      <c r="S192" s="156"/>
      <c r="T192" s="155"/>
    </row>
    <row r="193" spans="1:18" x14ac:dyDescent="0.25">
      <c r="A193" s="9"/>
      <c r="C193" s="127">
        <v>41964</v>
      </c>
      <c r="D193" s="5"/>
      <c r="E193" s="128">
        <v>3744</v>
      </c>
      <c r="F193" s="5"/>
      <c r="G193" s="5"/>
      <c r="H193" s="148" t="s">
        <v>2711</v>
      </c>
      <c r="J193" s="5"/>
      <c r="K193" s="129">
        <v>39490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1" t="s">
        <v>2664</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2712</v>
      </c>
      <c r="J211" s="27" t="s">
        <v>2627</v>
      </c>
      <c r="K211" s="149" t="s">
        <v>2712</v>
      </c>
      <c r="L211" s="21"/>
      <c r="M211" s="21"/>
      <c r="N211" s="21"/>
      <c r="O211" s="8"/>
    </row>
    <row r="212" spans="1:15" x14ac:dyDescent="0.25">
      <c r="A212" s="9"/>
      <c r="B212" s="27" t="s">
        <v>2624</v>
      </c>
      <c r="C212" s="148" t="s">
        <v>2711</v>
      </c>
      <c r="D212" s="21"/>
      <c r="G212" s="27" t="s">
        <v>2626</v>
      </c>
      <c r="H212" s="149" t="s">
        <v>2713</v>
      </c>
      <c r="J212" s="27" t="s">
        <v>2628</v>
      </c>
      <c r="K212" s="148"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paperSize="41" scale="35"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4" zoomScale="85" zoomScaleNormal="85" zoomScaleSheetLayoutView="40" zoomScalePageLayoutView="40" workbookViewId="0">
      <selection activeCell="O9" sqref="O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44193.438588194447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0" t="str">
        <f>HYPERLINK("#Integrante_2!A109","CAPACIDAD RESIDUAL")</f>
        <v>CAPACIDAD RESIDUAL</v>
      </c>
      <c r="F8" s="211"/>
      <c r="G8" s="212"/>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0" t="str">
        <f>HYPERLINK("#Integrante_2!A162","TALENTO HUMANO")</f>
        <v>TALENTO HUMANO</v>
      </c>
      <c r="F9" s="211"/>
      <c r="G9" s="212"/>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0" t="str">
        <f>HYPERLINK("#Integrante_2!F162","INFRAESTRUCTURA")</f>
        <v>INFRAESTRUCTURA</v>
      </c>
      <c r="F10" s="211"/>
      <c r="G10" s="212"/>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c r="I15" s="32" t="s">
        <v>2629</v>
      </c>
      <c r="J15" s="110" t="s">
        <v>2637</v>
      </c>
      <c r="L15" s="203" t="s">
        <v>8</v>
      </c>
      <c r="M15" s="203"/>
      <c r="N15" s="19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v>825001517</v>
      </c>
      <c r="C20" s="5"/>
      <c r="D20" s="169"/>
      <c r="E20" s="161" t="s">
        <v>2670</v>
      </c>
      <c r="F20" s="195" t="s">
        <v>2682</v>
      </c>
      <c r="G20" s="5"/>
      <c r="H20" s="213"/>
      <c r="I20" s="150" t="s">
        <v>1154</v>
      </c>
      <c r="J20" s="151" t="s">
        <v>709</v>
      </c>
      <c r="K20" s="152">
        <v>5270278320</v>
      </c>
      <c r="L20" s="153">
        <v>44193</v>
      </c>
      <c r="M20" s="153">
        <v>44561</v>
      </c>
      <c r="N20" s="136">
        <f>+(M20-L20)/30</f>
        <v>12.266666666666667</v>
      </c>
      <c r="O20" s="139"/>
      <c r="U20" s="135"/>
      <c r="V20" s="107">
        <f ca="1">NOW()</f>
        <v>44193.438588194447</v>
      </c>
      <c r="W20" s="107">
        <f ca="1">NOW()</f>
        <v>44193.438588194447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str">
        <f>VLOOKUP(B20,EAS!A2:B1439,2,0)</f>
        <v>FUNDACION PARA EDUCACION Y DESARROLLO SOCIAL FEDESS</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t="s">
        <v>2715</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2672</v>
      </c>
      <c r="C48" s="126" t="s">
        <v>31</v>
      </c>
      <c r="D48" s="123" t="s">
        <v>2720</v>
      </c>
      <c r="E48" s="146">
        <v>43846</v>
      </c>
      <c r="F48" s="146">
        <v>43967</v>
      </c>
      <c r="G48" s="173">
        <f>IF(AND(E48&lt;&gt;"",F48&lt;&gt;""),((F48-E48)/30),"")</f>
        <v>4.0333333333333332</v>
      </c>
      <c r="H48" s="124" t="s">
        <v>2765</v>
      </c>
      <c r="I48" s="123" t="s">
        <v>1154</v>
      </c>
      <c r="J48" s="123" t="s">
        <v>698</v>
      </c>
      <c r="K48" s="125">
        <v>412167969</v>
      </c>
      <c r="L48" s="126" t="s">
        <v>1148</v>
      </c>
      <c r="M48" s="182">
        <v>1</v>
      </c>
      <c r="N48" s="126" t="s">
        <v>27</v>
      </c>
      <c r="O48" s="126" t="s">
        <v>26</v>
      </c>
      <c r="P48" s="80"/>
    </row>
    <row r="49" spans="1:16" s="6" customFormat="1" ht="24.75" customHeight="1" x14ac:dyDescent="0.25">
      <c r="A49" s="144">
        <v>2</v>
      </c>
      <c r="B49" s="124" t="s">
        <v>2672</v>
      </c>
      <c r="C49" s="126" t="s">
        <v>31</v>
      </c>
      <c r="D49" s="123" t="s">
        <v>2721</v>
      </c>
      <c r="E49" s="146">
        <v>43734</v>
      </c>
      <c r="F49" s="146">
        <v>43830</v>
      </c>
      <c r="G49" s="173">
        <f t="shared" ref="G49:G107" si="1">IF(AND(E49&lt;&gt;"",F49&lt;&gt;""),((F49-E49)/30),"")</f>
        <v>3.2</v>
      </c>
      <c r="H49" s="124" t="s">
        <v>2765</v>
      </c>
      <c r="I49" s="123" t="s">
        <v>1154</v>
      </c>
      <c r="J49" s="123" t="s">
        <v>698</v>
      </c>
      <c r="K49" s="125">
        <v>335500116</v>
      </c>
      <c r="L49" s="126" t="s">
        <v>1148</v>
      </c>
      <c r="M49" s="182">
        <v>1</v>
      </c>
      <c r="N49" s="126" t="s">
        <v>27</v>
      </c>
      <c r="O49" s="126" t="s">
        <v>26</v>
      </c>
      <c r="P49" s="80"/>
    </row>
    <row r="50" spans="1:16" s="6" customFormat="1" ht="24.75" customHeight="1" x14ac:dyDescent="0.25">
      <c r="A50" s="144">
        <v>3</v>
      </c>
      <c r="B50" s="124" t="s">
        <v>2672</v>
      </c>
      <c r="C50" s="126" t="s">
        <v>31</v>
      </c>
      <c r="D50" s="123" t="s">
        <v>2722</v>
      </c>
      <c r="E50" s="146">
        <v>43754</v>
      </c>
      <c r="F50" s="146">
        <v>43822</v>
      </c>
      <c r="G50" s="173">
        <f t="shared" si="1"/>
        <v>2.2666666666666666</v>
      </c>
      <c r="H50" s="121" t="s">
        <v>2766</v>
      </c>
      <c r="I50" s="123" t="s">
        <v>1154</v>
      </c>
      <c r="J50" s="123" t="s">
        <v>698</v>
      </c>
      <c r="K50" s="125">
        <v>1049666006</v>
      </c>
      <c r="L50" s="126" t="s">
        <v>26</v>
      </c>
      <c r="M50" s="182">
        <v>0.5</v>
      </c>
      <c r="N50" s="126" t="s">
        <v>27</v>
      </c>
      <c r="O50" s="126" t="s">
        <v>26</v>
      </c>
      <c r="P50" s="80"/>
    </row>
    <row r="51" spans="1:16" s="6" customFormat="1" ht="24.75" customHeight="1" outlineLevel="1" x14ac:dyDescent="0.25">
      <c r="A51" s="144">
        <v>4</v>
      </c>
      <c r="B51" s="124" t="s">
        <v>2672</v>
      </c>
      <c r="C51" s="126" t="s">
        <v>31</v>
      </c>
      <c r="D51" s="123" t="s">
        <v>2723</v>
      </c>
      <c r="E51" s="146">
        <v>43071</v>
      </c>
      <c r="F51" s="146">
        <v>43312</v>
      </c>
      <c r="G51" s="173">
        <f t="shared" si="1"/>
        <v>8.0333333333333332</v>
      </c>
      <c r="H51" s="124" t="s">
        <v>2767</v>
      </c>
      <c r="I51" s="123" t="s">
        <v>1154</v>
      </c>
      <c r="J51" s="123" t="s">
        <v>706</v>
      </c>
      <c r="K51" s="125">
        <v>2425930595</v>
      </c>
      <c r="L51" s="126" t="s">
        <v>1148</v>
      </c>
      <c r="M51" s="182">
        <v>1</v>
      </c>
      <c r="N51" s="126" t="s">
        <v>27</v>
      </c>
      <c r="O51" s="126" t="s">
        <v>26</v>
      </c>
      <c r="P51" s="80"/>
    </row>
    <row r="52" spans="1:16" s="7" customFormat="1" ht="24.75" customHeight="1" outlineLevel="1" x14ac:dyDescent="0.25">
      <c r="A52" s="145">
        <v>5</v>
      </c>
      <c r="B52" s="124" t="s">
        <v>2672</v>
      </c>
      <c r="C52" s="126" t="s">
        <v>31</v>
      </c>
      <c r="D52" s="123" t="s">
        <v>2724</v>
      </c>
      <c r="E52" s="146">
        <v>42718</v>
      </c>
      <c r="F52" s="146">
        <v>43084</v>
      </c>
      <c r="G52" s="173">
        <f t="shared" si="1"/>
        <v>12.2</v>
      </c>
      <c r="H52" s="121" t="s">
        <v>2768</v>
      </c>
      <c r="I52" s="123" t="s">
        <v>1154</v>
      </c>
      <c r="J52" s="123" t="s">
        <v>706</v>
      </c>
      <c r="K52" s="125">
        <v>2632305357</v>
      </c>
      <c r="L52" s="126" t="s">
        <v>1148</v>
      </c>
      <c r="M52" s="182">
        <v>1</v>
      </c>
      <c r="N52" s="126" t="s">
        <v>27</v>
      </c>
      <c r="O52" s="126" t="s">
        <v>26</v>
      </c>
      <c r="P52" s="81"/>
    </row>
    <row r="53" spans="1:16" s="7" customFormat="1" ht="24.75" customHeight="1" outlineLevel="1" x14ac:dyDescent="0.25">
      <c r="A53" s="145">
        <v>6</v>
      </c>
      <c r="B53" s="124" t="s">
        <v>2672</v>
      </c>
      <c r="C53" s="126" t="s">
        <v>31</v>
      </c>
      <c r="D53" s="123" t="s">
        <v>2725</v>
      </c>
      <c r="E53" s="146">
        <v>42522</v>
      </c>
      <c r="F53" s="146">
        <v>42674</v>
      </c>
      <c r="G53" s="173">
        <f t="shared" si="1"/>
        <v>5.0666666666666664</v>
      </c>
      <c r="H53" s="121" t="s">
        <v>2767</v>
      </c>
      <c r="I53" s="123" t="s">
        <v>1154</v>
      </c>
      <c r="J53" s="123" t="s">
        <v>698</v>
      </c>
      <c r="K53" s="125">
        <v>398091720</v>
      </c>
      <c r="L53" s="126" t="s">
        <v>1148</v>
      </c>
      <c r="M53" s="182">
        <v>1</v>
      </c>
      <c r="N53" s="126" t="s">
        <v>27</v>
      </c>
      <c r="O53" s="126" t="s">
        <v>26</v>
      </c>
      <c r="P53" s="81"/>
    </row>
    <row r="54" spans="1:16" s="7" customFormat="1" ht="24.75" customHeight="1" outlineLevel="1" x14ac:dyDescent="0.25">
      <c r="A54" s="145">
        <v>7</v>
      </c>
      <c r="B54" s="124" t="s">
        <v>2672</v>
      </c>
      <c r="C54" s="126" t="s">
        <v>31</v>
      </c>
      <c r="D54" s="123" t="s">
        <v>2726</v>
      </c>
      <c r="E54" s="146">
        <v>42572</v>
      </c>
      <c r="F54" s="146">
        <v>42719</v>
      </c>
      <c r="G54" s="173">
        <f t="shared" si="1"/>
        <v>4.9000000000000004</v>
      </c>
      <c r="H54" s="124" t="s">
        <v>2769</v>
      </c>
      <c r="I54" s="123" t="s">
        <v>1154</v>
      </c>
      <c r="J54" s="123" t="s">
        <v>707</v>
      </c>
      <c r="K54" s="120">
        <v>545939700</v>
      </c>
      <c r="L54" s="126" t="s">
        <v>1148</v>
      </c>
      <c r="M54" s="182">
        <v>1</v>
      </c>
      <c r="N54" s="126" t="s">
        <v>27</v>
      </c>
      <c r="O54" s="126" t="s">
        <v>26</v>
      </c>
      <c r="P54" s="81"/>
    </row>
    <row r="55" spans="1:16" s="7" customFormat="1" ht="24.75" customHeight="1" outlineLevel="1" x14ac:dyDescent="0.25">
      <c r="A55" s="145">
        <v>8</v>
      </c>
      <c r="B55" s="124" t="s">
        <v>2672</v>
      </c>
      <c r="C55" s="126" t="s">
        <v>31</v>
      </c>
      <c r="D55" s="123" t="s">
        <v>2727</v>
      </c>
      <c r="E55" s="146">
        <v>42569</v>
      </c>
      <c r="F55" s="146">
        <v>42719</v>
      </c>
      <c r="G55" s="173">
        <f t="shared" si="1"/>
        <v>5</v>
      </c>
      <c r="H55" s="124" t="s">
        <v>2769</v>
      </c>
      <c r="I55" s="123" t="s">
        <v>1154</v>
      </c>
      <c r="J55" s="123" t="s">
        <v>709</v>
      </c>
      <c r="K55" s="120">
        <v>352105100</v>
      </c>
      <c r="L55" s="126" t="s">
        <v>1148</v>
      </c>
      <c r="M55" s="182">
        <v>1</v>
      </c>
      <c r="N55" s="126" t="s">
        <v>27</v>
      </c>
      <c r="O55" s="126" t="s">
        <v>26</v>
      </c>
      <c r="P55" s="81"/>
    </row>
    <row r="56" spans="1:16" s="7" customFormat="1" ht="24.75" customHeight="1" outlineLevel="1" x14ac:dyDescent="0.25">
      <c r="A56" s="145">
        <v>9</v>
      </c>
      <c r="B56" s="124" t="s">
        <v>2672</v>
      </c>
      <c r="C56" s="126" t="s">
        <v>31</v>
      </c>
      <c r="D56" s="123" t="s">
        <v>2728</v>
      </c>
      <c r="E56" s="146">
        <v>42412</v>
      </c>
      <c r="F56" s="146">
        <v>42521</v>
      </c>
      <c r="G56" s="173">
        <f t="shared" si="1"/>
        <v>3.6333333333333333</v>
      </c>
      <c r="H56" s="124" t="s">
        <v>2767</v>
      </c>
      <c r="I56" s="123" t="s">
        <v>1154</v>
      </c>
      <c r="J56" s="123" t="s">
        <v>698</v>
      </c>
      <c r="K56" s="120">
        <v>320620400</v>
      </c>
      <c r="L56" s="126" t="s">
        <v>26</v>
      </c>
      <c r="M56" s="182">
        <v>0.5</v>
      </c>
      <c r="N56" s="126" t="s">
        <v>27</v>
      </c>
      <c r="O56" s="126" t="s">
        <v>26</v>
      </c>
      <c r="P56" s="81"/>
    </row>
    <row r="57" spans="1:16" s="7" customFormat="1" ht="24.75" customHeight="1" outlineLevel="1" x14ac:dyDescent="0.25">
      <c r="A57" s="145">
        <v>10</v>
      </c>
      <c r="B57" s="124" t="s">
        <v>2729</v>
      </c>
      <c r="C57" s="126" t="s">
        <v>31</v>
      </c>
      <c r="D57" s="123" t="s">
        <v>2730</v>
      </c>
      <c r="E57" s="146">
        <v>43350</v>
      </c>
      <c r="F57" s="146">
        <v>43353</v>
      </c>
      <c r="G57" s="173">
        <f t="shared" si="1"/>
        <v>0.1</v>
      </c>
      <c r="H57" s="124" t="s">
        <v>2770</v>
      </c>
      <c r="I57" s="123" t="s">
        <v>1154</v>
      </c>
      <c r="J57" s="123" t="s">
        <v>709</v>
      </c>
      <c r="K57" s="125">
        <v>20234760</v>
      </c>
      <c r="L57" s="126" t="s">
        <v>1148</v>
      </c>
      <c r="M57" s="182">
        <v>1</v>
      </c>
      <c r="N57" s="126" t="s">
        <v>27</v>
      </c>
      <c r="O57" s="126" t="s">
        <v>1148</v>
      </c>
      <c r="P57" s="81"/>
    </row>
    <row r="58" spans="1:16" s="7" customFormat="1" ht="24.75" customHeight="1" outlineLevel="1" x14ac:dyDescent="0.25">
      <c r="A58" s="145">
        <v>11</v>
      </c>
      <c r="B58" s="124" t="s">
        <v>2729</v>
      </c>
      <c r="C58" s="126" t="s">
        <v>31</v>
      </c>
      <c r="D58" s="123" t="s">
        <v>2731</v>
      </c>
      <c r="E58" s="146">
        <v>43356</v>
      </c>
      <c r="F58" s="146">
        <v>43357</v>
      </c>
      <c r="G58" s="173">
        <f t="shared" si="1"/>
        <v>3.3333333333333333E-2</v>
      </c>
      <c r="H58" s="124" t="s">
        <v>2771</v>
      </c>
      <c r="I58" s="123" t="s">
        <v>1154</v>
      </c>
      <c r="J58" s="123" t="s">
        <v>706</v>
      </c>
      <c r="K58" s="125">
        <v>16721880</v>
      </c>
      <c r="L58" s="126" t="s">
        <v>1148</v>
      </c>
      <c r="M58" s="182">
        <v>1</v>
      </c>
      <c r="N58" s="126" t="s">
        <v>27</v>
      </c>
      <c r="O58" s="126" t="s">
        <v>1148</v>
      </c>
      <c r="P58" s="81"/>
    </row>
    <row r="59" spans="1:16" s="7" customFormat="1" ht="24.75" customHeight="1" outlineLevel="1" x14ac:dyDescent="0.25">
      <c r="A59" s="145">
        <v>12</v>
      </c>
      <c r="B59" s="124" t="s">
        <v>2732</v>
      </c>
      <c r="C59" s="126" t="s">
        <v>31</v>
      </c>
      <c r="D59" s="123" t="s">
        <v>2733</v>
      </c>
      <c r="E59" s="146">
        <v>43277</v>
      </c>
      <c r="F59" s="146">
        <v>43455</v>
      </c>
      <c r="G59" s="173">
        <f t="shared" si="1"/>
        <v>5.9333333333333336</v>
      </c>
      <c r="H59" s="124" t="s">
        <v>2772</v>
      </c>
      <c r="I59" s="123" t="s">
        <v>1154</v>
      </c>
      <c r="J59" s="123" t="s">
        <v>698</v>
      </c>
      <c r="K59" s="125">
        <v>78124200</v>
      </c>
      <c r="L59" s="126" t="s">
        <v>1148</v>
      </c>
      <c r="M59" s="182">
        <v>1</v>
      </c>
      <c r="N59" s="126" t="s">
        <v>27</v>
      </c>
      <c r="O59" s="126" t="s">
        <v>1148</v>
      </c>
      <c r="P59" s="81"/>
    </row>
    <row r="60" spans="1:16" s="7" customFormat="1" ht="24.75" customHeight="1" outlineLevel="1" x14ac:dyDescent="0.25">
      <c r="A60" s="145">
        <v>13</v>
      </c>
      <c r="B60" s="124" t="s">
        <v>2729</v>
      </c>
      <c r="C60" s="126" t="s">
        <v>31</v>
      </c>
      <c r="D60" s="123" t="s">
        <v>2734</v>
      </c>
      <c r="E60" s="146">
        <v>43585</v>
      </c>
      <c r="F60" s="146">
        <v>43819</v>
      </c>
      <c r="G60" s="173">
        <f t="shared" si="1"/>
        <v>7.8</v>
      </c>
      <c r="H60" s="124" t="s">
        <v>2773</v>
      </c>
      <c r="I60" s="123" t="s">
        <v>1154</v>
      </c>
      <c r="J60" s="123" t="s">
        <v>698</v>
      </c>
      <c r="K60" s="125">
        <v>240000000</v>
      </c>
      <c r="L60" s="126" t="s">
        <v>1148</v>
      </c>
      <c r="M60" s="182">
        <v>1</v>
      </c>
      <c r="N60" s="126" t="s">
        <v>27</v>
      </c>
      <c r="O60" s="126" t="s">
        <v>1148</v>
      </c>
      <c r="P60" s="81"/>
    </row>
    <row r="61" spans="1:16" s="7" customFormat="1" ht="24.75" customHeight="1" outlineLevel="1" x14ac:dyDescent="0.25">
      <c r="A61" s="145">
        <v>14</v>
      </c>
      <c r="B61" s="124" t="s">
        <v>2732</v>
      </c>
      <c r="C61" s="126" t="s">
        <v>31</v>
      </c>
      <c r="D61" s="123" t="s">
        <v>2733</v>
      </c>
      <c r="E61" s="146">
        <v>42844</v>
      </c>
      <c r="F61" s="146">
        <v>43084</v>
      </c>
      <c r="G61" s="173">
        <f t="shared" si="1"/>
        <v>8</v>
      </c>
      <c r="H61" s="124" t="s">
        <v>2772</v>
      </c>
      <c r="I61" s="123" t="s">
        <v>1154</v>
      </c>
      <c r="J61" s="123" t="s">
        <v>698</v>
      </c>
      <c r="K61" s="125">
        <v>62000000</v>
      </c>
      <c r="L61" s="126" t="s">
        <v>1148</v>
      </c>
      <c r="M61" s="182">
        <v>1</v>
      </c>
      <c r="N61" s="126" t="s">
        <v>27</v>
      </c>
      <c r="O61" s="126" t="s">
        <v>1148</v>
      </c>
      <c r="P61" s="81"/>
    </row>
    <row r="62" spans="1:16" s="7" customFormat="1" ht="24.75" customHeight="1" outlineLevel="1" x14ac:dyDescent="0.25">
      <c r="A62" s="145">
        <v>15</v>
      </c>
      <c r="B62" s="124" t="s">
        <v>2732</v>
      </c>
      <c r="C62" s="126" t="s">
        <v>31</v>
      </c>
      <c r="D62" s="123" t="s">
        <v>2735</v>
      </c>
      <c r="E62" s="146">
        <v>42573</v>
      </c>
      <c r="F62" s="146">
        <v>42725</v>
      </c>
      <c r="G62" s="173">
        <f t="shared" si="1"/>
        <v>5.0666666666666664</v>
      </c>
      <c r="H62" s="124" t="s">
        <v>2772</v>
      </c>
      <c r="I62" s="123" t="s">
        <v>1154</v>
      </c>
      <c r="J62" s="123" t="s">
        <v>698</v>
      </c>
      <c r="K62" s="125">
        <v>39000000</v>
      </c>
      <c r="L62" s="126" t="s">
        <v>1148</v>
      </c>
      <c r="M62" s="182">
        <v>1</v>
      </c>
      <c r="N62" s="126" t="s">
        <v>27</v>
      </c>
      <c r="O62" s="126" t="s">
        <v>1148</v>
      </c>
      <c r="P62" s="81"/>
    </row>
    <row r="63" spans="1:16" s="7" customFormat="1" ht="24.75" customHeight="1" outlineLevel="1" x14ac:dyDescent="0.25">
      <c r="A63" s="145">
        <v>16</v>
      </c>
      <c r="B63" s="124" t="s">
        <v>2736</v>
      </c>
      <c r="C63" s="126" t="s">
        <v>31</v>
      </c>
      <c r="D63" s="123" t="s">
        <v>2737</v>
      </c>
      <c r="E63" s="146">
        <v>42695</v>
      </c>
      <c r="F63" s="146">
        <v>42718</v>
      </c>
      <c r="G63" s="173">
        <f t="shared" si="1"/>
        <v>0.76666666666666672</v>
      </c>
      <c r="H63" s="124" t="s">
        <v>2774</v>
      </c>
      <c r="I63" s="123" t="s">
        <v>1154</v>
      </c>
      <c r="J63" s="123" t="s">
        <v>707</v>
      </c>
      <c r="K63" s="125">
        <v>20234760</v>
      </c>
      <c r="L63" s="126" t="s">
        <v>1148</v>
      </c>
      <c r="M63" s="182">
        <v>1</v>
      </c>
      <c r="N63" s="126" t="s">
        <v>27</v>
      </c>
      <c r="O63" s="126" t="s">
        <v>1148</v>
      </c>
      <c r="P63" s="81"/>
    </row>
    <row r="64" spans="1:16" s="7" customFormat="1" ht="24.75" customHeight="1" outlineLevel="1" x14ac:dyDescent="0.25">
      <c r="A64" s="145">
        <v>17</v>
      </c>
      <c r="B64" s="124" t="s">
        <v>2738</v>
      </c>
      <c r="C64" s="126" t="s">
        <v>31</v>
      </c>
      <c r="D64" s="123" t="s">
        <v>2739</v>
      </c>
      <c r="E64" s="146">
        <v>42163</v>
      </c>
      <c r="F64" s="146">
        <v>42178</v>
      </c>
      <c r="G64" s="173">
        <f t="shared" si="1"/>
        <v>0.5</v>
      </c>
      <c r="H64" s="124" t="s">
        <v>2775</v>
      </c>
      <c r="I64" s="123" t="s">
        <v>1154</v>
      </c>
      <c r="J64" s="123" t="s">
        <v>698</v>
      </c>
      <c r="K64" s="125">
        <v>5000000</v>
      </c>
      <c r="L64" s="126" t="s">
        <v>1148</v>
      </c>
      <c r="M64" s="182">
        <v>1</v>
      </c>
      <c r="N64" s="126" t="s">
        <v>27</v>
      </c>
      <c r="O64" s="126" t="s">
        <v>1148</v>
      </c>
      <c r="P64" s="81"/>
    </row>
    <row r="65" spans="1:16" s="7" customFormat="1" ht="24.75" customHeight="1" outlineLevel="1" x14ac:dyDescent="0.25">
      <c r="A65" s="145">
        <v>18</v>
      </c>
      <c r="B65" s="124" t="s">
        <v>2740</v>
      </c>
      <c r="C65" s="126" t="s">
        <v>31</v>
      </c>
      <c r="D65" s="123" t="s">
        <v>2741</v>
      </c>
      <c r="E65" s="146">
        <v>42327</v>
      </c>
      <c r="F65" s="146">
        <v>42352</v>
      </c>
      <c r="G65" s="173">
        <f t="shared" si="1"/>
        <v>0.83333333333333337</v>
      </c>
      <c r="H65" s="124" t="s">
        <v>2776</v>
      </c>
      <c r="I65" s="123" t="s">
        <v>1154</v>
      </c>
      <c r="J65" s="123" t="s">
        <v>698</v>
      </c>
      <c r="K65" s="125">
        <v>21280000</v>
      </c>
      <c r="L65" s="126" t="s">
        <v>1148</v>
      </c>
      <c r="M65" s="182">
        <v>1</v>
      </c>
      <c r="N65" s="126" t="s">
        <v>27</v>
      </c>
      <c r="O65" s="126" t="s">
        <v>1148</v>
      </c>
      <c r="P65" s="81"/>
    </row>
    <row r="66" spans="1:16" s="7" customFormat="1" ht="24.75" customHeight="1" outlineLevel="1" x14ac:dyDescent="0.25">
      <c r="A66" s="145">
        <v>19</v>
      </c>
      <c r="B66" s="124" t="s">
        <v>2742</v>
      </c>
      <c r="C66" s="126" t="s">
        <v>31</v>
      </c>
      <c r="D66" s="123" t="s">
        <v>2743</v>
      </c>
      <c r="E66" s="146">
        <v>42298</v>
      </c>
      <c r="F66" s="146">
        <v>42312</v>
      </c>
      <c r="G66" s="173">
        <f t="shared" si="1"/>
        <v>0.46666666666666667</v>
      </c>
      <c r="H66" s="124" t="s">
        <v>2777</v>
      </c>
      <c r="I66" s="123" t="s">
        <v>1154</v>
      </c>
      <c r="J66" s="123" t="s">
        <v>698</v>
      </c>
      <c r="K66" s="125">
        <v>23000000</v>
      </c>
      <c r="L66" s="126" t="s">
        <v>1148</v>
      </c>
      <c r="M66" s="182">
        <v>1</v>
      </c>
      <c r="N66" s="126" t="s">
        <v>27</v>
      </c>
      <c r="O66" s="126" t="s">
        <v>1148</v>
      </c>
      <c r="P66" s="81"/>
    </row>
    <row r="67" spans="1:16" s="7" customFormat="1" ht="24.75" customHeight="1" outlineLevel="1" x14ac:dyDescent="0.25">
      <c r="A67" s="145">
        <v>20</v>
      </c>
      <c r="B67" s="124" t="s">
        <v>2744</v>
      </c>
      <c r="C67" s="126" t="s">
        <v>31</v>
      </c>
      <c r="D67" s="123" t="s">
        <v>2745</v>
      </c>
      <c r="E67" s="146">
        <v>41811</v>
      </c>
      <c r="F67" s="146">
        <v>42004</v>
      </c>
      <c r="G67" s="173">
        <f t="shared" ref="G67:G82" si="2">IF(AND(E67&lt;&gt;"",F67&lt;&gt;""),((F67-E67)/30),"")</f>
        <v>6.4333333333333336</v>
      </c>
      <c r="H67" s="124" t="s">
        <v>2778</v>
      </c>
      <c r="I67" s="123" t="s">
        <v>1154</v>
      </c>
      <c r="J67" s="123" t="s">
        <v>698</v>
      </c>
      <c r="K67" s="125">
        <v>17000000</v>
      </c>
      <c r="L67" s="126" t="s">
        <v>1148</v>
      </c>
      <c r="M67" s="182">
        <v>1</v>
      </c>
      <c r="N67" s="126" t="s">
        <v>27</v>
      </c>
      <c r="O67" s="126" t="s">
        <v>1148</v>
      </c>
      <c r="P67" s="81"/>
    </row>
    <row r="68" spans="1:16" s="7" customFormat="1" ht="24.75" customHeight="1" outlineLevel="1" x14ac:dyDescent="0.25">
      <c r="A68" s="145">
        <v>21</v>
      </c>
      <c r="B68" s="124" t="s">
        <v>2746</v>
      </c>
      <c r="C68" s="126" t="s">
        <v>31</v>
      </c>
      <c r="D68" s="123" t="s">
        <v>2747</v>
      </c>
      <c r="E68" s="146">
        <v>42279</v>
      </c>
      <c r="F68" s="146">
        <v>42342</v>
      </c>
      <c r="G68" s="173">
        <f t="shared" si="2"/>
        <v>2.1</v>
      </c>
      <c r="H68" s="124" t="s">
        <v>2779</v>
      </c>
      <c r="I68" s="123" t="s">
        <v>1154</v>
      </c>
      <c r="J68" s="123" t="s">
        <v>698</v>
      </c>
      <c r="K68" s="125">
        <v>15030000</v>
      </c>
      <c r="L68" s="126" t="s">
        <v>1148</v>
      </c>
      <c r="M68" s="182">
        <v>1</v>
      </c>
      <c r="N68" s="126" t="s">
        <v>27</v>
      </c>
      <c r="O68" s="126" t="s">
        <v>1148</v>
      </c>
      <c r="P68" s="81"/>
    </row>
    <row r="69" spans="1:16" s="7" customFormat="1" ht="24.75" customHeight="1" outlineLevel="1" x14ac:dyDescent="0.25">
      <c r="A69" s="145">
        <v>22</v>
      </c>
      <c r="B69" s="124" t="s">
        <v>2748</v>
      </c>
      <c r="C69" s="126" t="s">
        <v>32</v>
      </c>
      <c r="D69" s="123" t="s">
        <v>2749</v>
      </c>
      <c r="E69" s="146">
        <v>41680</v>
      </c>
      <c r="F69" s="146">
        <v>42004</v>
      </c>
      <c r="G69" s="173">
        <f t="shared" si="2"/>
        <v>10.8</v>
      </c>
      <c r="H69" s="124" t="s">
        <v>2780</v>
      </c>
      <c r="I69" s="123" t="s">
        <v>1154</v>
      </c>
      <c r="J69" s="123" t="s">
        <v>706</v>
      </c>
      <c r="K69" s="125">
        <v>382000000</v>
      </c>
      <c r="L69" s="126" t="s">
        <v>1148</v>
      </c>
      <c r="M69" s="182">
        <v>1</v>
      </c>
      <c r="N69" s="126" t="s">
        <v>27</v>
      </c>
      <c r="O69" s="126" t="s">
        <v>1148</v>
      </c>
      <c r="P69" s="81"/>
    </row>
    <row r="70" spans="1:16" s="7" customFormat="1" ht="24.75" customHeight="1" outlineLevel="1" x14ac:dyDescent="0.25">
      <c r="A70" s="145">
        <v>23</v>
      </c>
      <c r="B70" s="124" t="s">
        <v>2750</v>
      </c>
      <c r="C70" s="126" t="s">
        <v>31</v>
      </c>
      <c r="D70" s="123" t="s">
        <v>2751</v>
      </c>
      <c r="E70" s="146">
        <v>41844</v>
      </c>
      <c r="F70" s="146">
        <v>41880</v>
      </c>
      <c r="G70" s="173">
        <f t="shared" si="2"/>
        <v>1.2</v>
      </c>
      <c r="H70" s="124" t="s">
        <v>2781</v>
      </c>
      <c r="I70" s="123" t="s">
        <v>1154</v>
      </c>
      <c r="J70" s="123" t="s">
        <v>698</v>
      </c>
      <c r="K70" s="125">
        <v>8850000</v>
      </c>
      <c r="L70" s="126" t="s">
        <v>1148</v>
      </c>
      <c r="M70" s="182">
        <v>1</v>
      </c>
      <c r="N70" s="126" t="s">
        <v>27</v>
      </c>
      <c r="O70" s="126" t="s">
        <v>1148</v>
      </c>
      <c r="P70" s="81"/>
    </row>
    <row r="71" spans="1:16" s="7" customFormat="1" ht="24.75" customHeight="1" outlineLevel="1" x14ac:dyDescent="0.25">
      <c r="A71" s="145">
        <v>24</v>
      </c>
      <c r="B71" s="124" t="s">
        <v>2750</v>
      </c>
      <c r="C71" s="126" t="s">
        <v>31</v>
      </c>
      <c r="D71" s="123" t="s">
        <v>2752</v>
      </c>
      <c r="E71" s="146">
        <v>41773</v>
      </c>
      <c r="F71" s="146">
        <v>41782</v>
      </c>
      <c r="G71" s="173">
        <f t="shared" si="2"/>
        <v>0.3</v>
      </c>
      <c r="H71" s="124" t="s">
        <v>2782</v>
      </c>
      <c r="I71" s="123" t="s">
        <v>1154</v>
      </c>
      <c r="J71" s="123" t="s">
        <v>698</v>
      </c>
      <c r="K71" s="125">
        <v>2925000</v>
      </c>
      <c r="L71" s="126" t="s">
        <v>1148</v>
      </c>
      <c r="M71" s="182">
        <v>1</v>
      </c>
      <c r="N71" s="126" t="s">
        <v>27</v>
      </c>
      <c r="O71" s="126" t="s">
        <v>1148</v>
      </c>
      <c r="P71" s="81"/>
    </row>
    <row r="72" spans="1:16" s="7" customFormat="1" ht="24.75" customHeight="1" outlineLevel="1" x14ac:dyDescent="0.25">
      <c r="A72" s="145">
        <v>25</v>
      </c>
      <c r="B72" s="124" t="s">
        <v>2748</v>
      </c>
      <c r="C72" s="126" t="s">
        <v>32</v>
      </c>
      <c r="D72" s="123" t="s">
        <v>2731</v>
      </c>
      <c r="E72" s="146">
        <v>41316</v>
      </c>
      <c r="F72" s="146">
        <v>41639</v>
      </c>
      <c r="G72" s="173">
        <f t="shared" si="2"/>
        <v>10.766666666666667</v>
      </c>
      <c r="H72" s="124" t="s">
        <v>2780</v>
      </c>
      <c r="I72" s="123" t="s">
        <v>1154</v>
      </c>
      <c r="J72" s="123" t="s">
        <v>706</v>
      </c>
      <c r="K72" s="125">
        <v>362000000</v>
      </c>
      <c r="L72" s="126" t="s">
        <v>1148</v>
      </c>
      <c r="M72" s="182">
        <v>1</v>
      </c>
      <c r="N72" s="126" t="s">
        <v>27</v>
      </c>
      <c r="O72" s="126" t="s">
        <v>1148</v>
      </c>
      <c r="P72" s="81"/>
    </row>
    <row r="73" spans="1:16" s="7" customFormat="1" ht="24.75" customHeight="1" outlineLevel="1" x14ac:dyDescent="0.25">
      <c r="A73" s="145">
        <v>26</v>
      </c>
      <c r="B73" s="124" t="s">
        <v>2753</v>
      </c>
      <c r="C73" s="126" t="s">
        <v>31</v>
      </c>
      <c r="D73" s="123" t="s">
        <v>2754</v>
      </c>
      <c r="E73" s="146">
        <v>41485</v>
      </c>
      <c r="F73" s="146">
        <v>41669</v>
      </c>
      <c r="G73" s="173">
        <f t="shared" si="2"/>
        <v>6.1333333333333337</v>
      </c>
      <c r="H73" s="124" t="s">
        <v>2783</v>
      </c>
      <c r="I73" s="123" t="s">
        <v>1154</v>
      </c>
      <c r="J73" s="123" t="s">
        <v>407</v>
      </c>
      <c r="K73" s="125">
        <v>254752560</v>
      </c>
      <c r="L73" s="126" t="s">
        <v>1148</v>
      </c>
      <c r="M73" s="182">
        <v>1</v>
      </c>
      <c r="N73" s="126" t="s">
        <v>27</v>
      </c>
      <c r="O73" s="126" t="s">
        <v>1148</v>
      </c>
      <c r="P73" s="81"/>
    </row>
    <row r="74" spans="1:16" s="7" customFormat="1" ht="24.75" customHeight="1" outlineLevel="1" x14ac:dyDescent="0.25">
      <c r="A74" s="145">
        <v>27</v>
      </c>
      <c r="B74" s="124" t="s">
        <v>2755</v>
      </c>
      <c r="C74" s="126" t="s">
        <v>31</v>
      </c>
      <c r="D74" s="123" t="s">
        <v>2756</v>
      </c>
      <c r="E74" s="146">
        <v>41512</v>
      </c>
      <c r="F74" s="146">
        <v>41648</v>
      </c>
      <c r="G74" s="173">
        <f t="shared" si="2"/>
        <v>4.5333333333333332</v>
      </c>
      <c r="H74" s="124" t="s">
        <v>2784</v>
      </c>
      <c r="I74" s="123" t="s">
        <v>1154</v>
      </c>
      <c r="J74" s="123" t="s">
        <v>407</v>
      </c>
      <c r="K74" s="125">
        <v>112450000</v>
      </c>
      <c r="L74" s="126" t="s">
        <v>1148</v>
      </c>
      <c r="M74" s="182">
        <v>1</v>
      </c>
      <c r="N74" s="126" t="s">
        <v>27</v>
      </c>
      <c r="O74" s="126" t="s">
        <v>1148</v>
      </c>
      <c r="P74" s="81"/>
    </row>
    <row r="75" spans="1:16" s="7" customFormat="1" ht="24.75" customHeight="1" outlineLevel="1" x14ac:dyDescent="0.25">
      <c r="A75" s="145">
        <v>28</v>
      </c>
      <c r="B75" s="124" t="s">
        <v>2757</v>
      </c>
      <c r="C75" s="126" t="s">
        <v>32</v>
      </c>
      <c r="D75" s="123" t="s">
        <v>2758</v>
      </c>
      <c r="E75" s="146">
        <v>40962</v>
      </c>
      <c r="F75" s="146">
        <v>41274</v>
      </c>
      <c r="G75" s="173">
        <f t="shared" si="2"/>
        <v>10.4</v>
      </c>
      <c r="H75" s="124" t="s">
        <v>2780</v>
      </c>
      <c r="I75" s="123" t="s">
        <v>1154</v>
      </c>
      <c r="J75" s="123" t="s">
        <v>706</v>
      </c>
      <c r="K75" s="125">
        <v>344000000</v>
      </c>
      <c r="L75" s="126" t="s">
        <v>1148</v>
      </c>
      <c r="M75" s="182">
        <v>1</v>
      </c>
      <c r="N75" s="126" t="s">
        <v>27</v>
      </c>
      <c r="O75" s="126" t="s">
        <v>1148</v>
      </c>
      <c r="P75" s="81"/>
    </row>
    <row r="76" spans="1:16" s="7" customFormat="1" ht="24.75" customHeight="1" outlineLevel="1" x14ac:dyDescent="0.25">
      <c r="A76" s="145">
        <v>29</v>
      </c>
      <c r="B76" s="124" t="s">
        <v>2759</v>
      </c>
      <c r="C76" s="126" t="s">
        <v>31</v>
      </c>
      <c r="D76" s="123" t="s">
        <v>2760</v>
      </c>
      <c r="E76" s="146">
        <v>40718</v>
      </c>
      <c r="F76" s="146">
        <v>40840</v>
      </c>
      <c r="G76" s="173">
        <f t="shared" si="2"/>
        <v>4.0666666666666664</v>
      </c>
      <c r="H76" s="124" t="s">
        <v>2785</v>
      </c>
      <c r="I76" s="123" t="s">
        <v>1154</v>
      </c>
      <c r="J76" s="123" t="s">
        <v>698</v>
      </c>
      <c r="K76" s="125">
        <v>25000000</v>
      </c>
      <c r="L76" s="126" t="s">
        <v>1148</v>
      </c>
      <c r="M76" s="182">
        <v>1</v>
      </c>
      <c r="N76" s="126" t="s">
        <v>27</v>
      </c>
      <c r="O76" s="126" t="s">
        <v>1148</v>
      </c>
      <c r="P76" s="81"/>
    </row>
    <row r="77" spans="1:16" s="7" customFormat="1" ht="24.75" customHeight="1" outlineLevel="1" x14ac:dyDescent="0.25">
      <c r="A77" s="145">
        <v>30</v>
      </c>
      <c r="B77" s="124" t="s">
        <v>2761</v>
      </c>
      <c r="C77" s="126" t="s">
        <v>31</v>
      </c>
      <c r="D77" s="123" t="s">
        <v>2762</v>
      </c>
      <c r="E77" s="146">
        <v>39127</v>
      </c>
      <c r="F77" s="146">
        <v>39202</v>
      </c>
      <c r="G77" s="173">
        <f t="shared" si="2"/>
        <v>2.5</v>
      </c>
      <c r="H77" s="124" t="s">
        <v>2786</v>
      </c>
      <c r="I77" s="123" t="s">
        <v>1154</v>
      </c>
      <c r="J77" s="123" t="s">
        <v>706</v>
      </c>
      <c r="K77" s="125">
        <v>18513600</v>
      </c>
      <c r="L77" s="126" t="s">
        <v>1148</v>
      </c>
      <c r="M77" s="182">
        <v>1</v>
      </c>
      <c r="N77" s="126" t="s">
        <v>27</v>
      </c>
      <c r="O77" s="126" t="s">
        <v>1148</v>
      </c>
      <c r="P77" s="81"/>
    </row>
    <row r="78" spans="1:16" s="7" customFormat="1" ht="24.75" customHeight="1" outlineLevel="1" x14ac:dyDescent="0.25">
      <c r="A78" s="145">
        <v>31</v>
      </c>
      <c r="B78" s="124" t="s">
        <v>2672</v>
      </c>
      <c r="C78" s="126" t="s">
        <v>31</v>
      </c>
      <c r="D78" s="123" t="s">
        <v>2763</v>
      </c>
      <c r="E78" s="146">
        <v>39853</v>
      </c>
      <c r="F78" s="146">
        <v>40025</v>
      </c>
      <c r="G78" s="173">
        <f t="shared" si="2"/>
        <v>5.7333333333333334</v>
      </c>
      <c r="H78" s="124" t="s">
        <v>2786</v>
      </c>
      <c r="I78" s="123" t="s">
        <v>1154</v>
      </c>
      <c r="J78" s="123" t="s">
        <v>706</v>
      </c>
      <c r="K78" s="125">
        <v>58780800</v>
      </c>
      <c r="L78" s="126" t="s">
        <v>1148</v>
      </c>
      <c r="M78" s="182">
        <v>1</v>
      </c>
      <c r="N78" s="126" t="s">
        <v>27</v>
      </c>
      <c r="O78" s="126" t="s">
        <v>1148</v>
      </c>
      <c r="P78" s="81"/>
    </row>
    <row r="79" spans="1:16" s="7" customFormat="1" ht="24.75" customHeight="1" outlineLevel="1" x14ac:dyDescent="0.25">
      <c r="A79" s="145">
        <v>32</v>
      </c>
      <c r="B79" s="124" t="s">
        <v>2672</v>
      </c>
      <c r="C79" s="126" t="s">
        <v>31</v>
      </c>
      <c r="D79" s="123" t="s">
        <v>2764</v>
      </c>
      <c r="E79" s="146">
        <v>40470</v>
      </c>
      <c r="F79" s="146">
        <v>40504</v>
      </c>
      <c r="G79" s="173">
        <f t="shared" si="2"/>
        <v>1.1333333333333333</v>
      </c>
      <c r="H79" s="124" t="s">
        <v>2786</v>
      </c>
      <c r="I79" s="123" t="s">
        <v>1154</v>
      </c>
      <c r="J79" s="123" t="s">
        <v>706</v>
      </c>
      <c r="K79" s="125">
        <v>16419700</v>
      </c>
      <c r="L79" s="126" t="s">
        <v>1148</v>
      </c>
      <c r="M79" s="182">
        <v>1</v>
      </c>
      <c r="N79" s="126" t="s">
        <v>27</v>
      </c>
      <c r="O79" s="126" t="s">
        <v>1148</v>
      </c>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2663</v>
      </c>
      <c r="C168" s="268"/>
      <c r="D168" s="268"/>
      <c r="E168" s="8"/>
      <c r="F168" s="5"/>
      <c r="H168" s="83" t="s">
        <v>2662</v>
      </c>
      <c r="I168" s="257"/>
      <c r="J168" s="258"/>
      <c r="K168" s="258"/>
      <c r="L168" s="258"/>
      <c r="M168" s="258"/>
      <c r="N168" s="258"/>
      <c r="O168" s="25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9"/>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2671</v>
      </c>
      <c r="C176" s="260"/>
      <c r="D176" s="260"/>
      <c r="E176" s="260"/>
      <c r="F176" s="260"/>
      <c r="G176" s="260"/>
      <c r="H176" s="20"/>
      <c r="I176" s="264" t="s">
        <v>2675</v>
      </c>
      <c r="J176" s="265"/>
      <c r="K176" s="265"/>
      <c r="L176" s="265"/>
      <c r="M176" s="265"/>
      <c r="O176" s="186"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2680</v>
      </c>
      <c r="O177" s="8"/>
      <c r="Q177" s="19"/>
      <c r="R177" s="19"/>
      <c r="S177" s="165"/>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t="s">
        <v>2622</v>
      </c>
      <c r="O178" s="8"/>
      <c r="Q178" s="19"/>
      <c r="R178" s="19"/>
      <c r="S178" s="165" t="s">
        <v>2623</v>
      </c>
      <c r="T178" s="19"/>
      <c r="U178" s="19"/>
      <c r="V178" s="19"/>
      <c r="W178" s="19"/>
      <c r="X178" s="19"/>
      <c r="Y178" s="19"/>
      <c r="Z178" s="19"/>
      <c r="AA178" s="19"/>
      <c r="AB178" s="19"/>
    </row>
    <row r="179" spans="1:28" ht="23.25" x14ac:dyDescent="0.25">
      <c r="A179" s="9"/>
      <c r="B179" s="231" t="s">
        <v>2671</v>
      </c>
      <c r="C179" s="231"/>
      <c r="D179" s="231"/>
      <c r="E179" s="24">
        <v>0.02</v>
      </c>
      <c r="F179" s="179">
        <v>0.01</v>
      </c>
      <c r="G179" s="180">
        <f>IF(F179&gt;0,SUM(E179+F179),"")</f>
        <v>0.03</v>
      </c>
      <c r="H179" s="5"/>
      <c r="I179" s="222" t="s">
        <v>2675</v>
      </c>
      <c r="J179" s="223"/>
      <c r="K179" s="223"/>
      <c r="L179" s="224"/>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158108349.59999999</v>
      </c>
      <c r="F185" s="94"/>
      <c r="G185" s="95"/>
      <c r="H185" s="90"/>
      <c r="I185" s="92" t="s">
        <v>2632</v>
      </c>
      <c r="J185" s="185">
        <f>M179</f>
        <v>0.02</v>
      </c>
      <c r="K185" s="232" t="s">
        <v>2633</v>
      </c>
      <c r="L185" s="232"/>
      <c r="M185" s="96">
        <f>+J185*K20</f>
        <v>105405566.40000001</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50"/>
      <c r="Q192" s="155"/>
      <c r="R192" s="156"/>
      <c r="S192" s="156"/>
      <c r="T192" s="155"/>
    </row>
    <row r="193" spans="1:18" x14ac:dyDescent="0.25">
      <c r="A193" s="9"/>
      <c r="C193" s="129">
        <v>41963</v>
      </c>
      <c r="D193" s="5"/>
      <c r="E193" s="128">
        <v>3174</v>
      </c>
      <c r="F193" s="5"/>
      <c r="G193" s="5"/>
      <c r="H193" s="148" t="s">
        <v>2716</v>
      </c>
      <c r="J193" s="5"/>
      <c r="K193" s="129">
        <v>39202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1" t="s">
        <v>2664</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2717</v>
      </c>
      <c r="J211" s="27" t="s">
        <v>2627</v>
      </c>
      <c r="K211" s="149" t="s">
        <v>2717</v>
      </c>
      <c r="L211" s="21"/>
      <c r="M211" s="21"/>
      <c r="N211" s="21"/>
      <c r="O211" s="8"/>
    </row>
    <row r="212" spans="1:15" x14ac:dyDescent="0.25">
      <c r="A212" s="9"/>
      <c r="B212" s="27" t="s">
        <v>2624</v>
      </c>
      <c r="C212" s="148" t="s">
        <v>2716</v>
      </c>
      <c r="D212" s="21"/>
      <c r="G212" s="27" t="s">
        <v>2626</v>
      </c>
      <c r="H212" s="149" t="s">
        <v>2718</v>
      </c>
      <c r="J212" s="27" t="s">
        <v>2628</v>
      </c>
      <c r="K212" s="148"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paperSize="41"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44193.438588194447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0" t="str">
        <f>HYPERLINK("#Integrante_3!A109","CAPACIDAD RESIDUAL")</f>
        <v>CAPACIDAD RESIDUAL</v>
      </c>
      <c r="F8" s="211"/>
      <c r="G8" s="212"/>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0" t="str">
        <f>HYPERLINK("#Integrante_3!A162","TALENTO HUMANO")</f>
        <v>TALENTO HUMANO</v>
      </c>
      <c r="F9" s="211"/>
      <c r="G9" s="212"/>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0" t="str">
        <f>HYPERLINK("#Integrante_3!F162","INFRAESTRUCTURA")</f>
        <v>INFRAESTRUCTURA</v>
      </c>
      <c r="F10" s="211"/>
      <c r="G10" s="212"/>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3"/>
      <c r="I20" s="150"/>
      <c r="J20" s="151"/>
      <c r="K20" s="152"/>
      <c r="L20" s="153"/>
      <c r="M20" s="153"/>
      <c r="N20" s="136">
        <f>+(M20-L20)/30</f>
        <v>0</v>
      </c>
      <c r="O20" s="139"/>
      <c r="U20" s="135"/>
      <c r="V20" s="107">
        <f ca="1">NOW()</f>
        <v>44193.438588194447</v>
      </c>
      <c r="W20" s="107">
        <f ca="1">NOW()</f>
        <v>44193.438588194447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2665</v>
      </c>
      <c r="B161" s="251"/>
      <c r="C161" s="251"/>
      <c r="D161" s="251"/>
      <c r="E161" s="252"/>
      <c r="F161" s="253" t="s">
        <v>2666</v>
      </c>
      <c r="G161" s="253"/>
      <c r="H161" s="253"/>
      <c r="I161" s="250" t="s">
        <v>2635</v>
      </c>
      <c r="J161" s="251"/>
      <c r="K161" s="251"/>
      <c r="L161" s="251"/>
      <c r="M161" s="251"/>
      <c r="N161" s="251"/>
      <c r="O161" s="252"/>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2663</v>
      </c>
      <c r="C166" s="268"/>
      <c r="D166" s="268"/>
      <c r="E166" s="8"/>
      <c r="F166" s="5"/>
      <c r="H166" s="83" t="s">
        <v>2662</v>
      </c>
      <c r="I166" s="257"/>
      <c r="J166" s="258"/>
      <c r="K166" s="258"/>
      <c r="L166" s="258"/>
      <c r="M166" s="258"/>
      <c r="N166" s="258"/>
      <c r="O166" s="25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2678</v>
      </c>
      <c r="B170" s="205"/>
      <c r="C170" s="205"/>
      <c r="D170" s="205"/>
      <c r="E170" s="205"/>
      <c r="F170" s="205"/>
      <c r="G170" s="205"/>
      <c r="H170" s="205"/>
      <c r="I170" s="205"/>
      <c r="J170" s="205"/>
      <c r="K170" s="205"/>
      <c r="L170" s="205"/>
      <c r="M170" s="205"/>
      <c r="N170" s="205"/>
      <c r="O170" s="209"/>
      <c r="P170" s="78"/>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2671</v>
      </c>
      <c r="C174" s="260"/>
      <c r="D174" s="260"/>
      <c r="E174" s="260"/>
      <c r="F174" s="260"/>
      <c r="G174" s="260"/>
      <c r="H174" s="20"/>
      <c r="I174" s="264" t="s">
        <v>2675</v>
      </c>
      <c r="J174" s="265"/>
      <c r="K174" s="265"/>
      <c r="L174" s="265"/>
      <c r="M174" s="265"/>
      <c r="O174" s="186"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2680</v>
      </c>
      <c r="O175" s="8"/>
      <c r="Q175" s="19"/>
      <c r="R175" s="165"/>
      <c r="S175" s="19"/>
      <c r="T175" s="19"/>
      <c r="U175" s="19"/>
      <c r="V175" s="19"/>
      <c r="W175" s="19"/>
      <c r="X175" s="19"/>
      <c r="Y175" s="19"/>
      <c r="Z175" s="19"/>
      <c r="AA175" s="19"/>
      <c r="AB175" s="19"/>
    </row>
    <row r="176" spans="1:28" ht="23.25" x14ac:dyDescent="0.25">
      <c r="A176" s="9"/>
      <c r="B176" s="261"/>
      <c r="C176" s="262"/>
      <c r="D176" s="263"/>
      <c r="E176" s="165" t="s">
        <v>2621</v>
      </c>
      <c r="F176" s="165" t="s">
        <v>2622</v>
      </c>
      <c r="G176" s="165" t="s">
        <v>2623</v>
      </c>
      <c r="H176" s="5"/>
      <c r="I176" s="261"/>
      <c r="J176" s="262"/>
      <c r="K176" s="262"/>
      <c r="L176" s="263"/>
      <c r="M176" s="243"/>
      <c r="O176" s="8"/>
      <c r="Q176" s="19"/>
      <c r="R176" s="165" t="s">
        <v>2623</v>
      </c>
      <c r="S176" s="19"/>
      <c r="T176" s="19"/>
      <c r="U176" s="19"/>
      <c r="V176" s="19"/>
      <c r="W176" s="19"/>
      <c r="X176" s="19"/>
      <c r="Y176" s="19"/>
      <c r="Z176" s="19"/>
      <c r="AA176" s="19"/>
      <c r="AB176" s="19"/>
    </row>
    <row r="177" spans="1:28" ht="23.25" x14ac:dyDescent="0.25">
      <c r="A177" s="9"/>
      <c r="B177" s="231" t="s">
        <v>2671</v>
      </c>
      <c r="C177" s="231"/>
      <c r="D177" s="231"/>
      <c r="E177" s="24">
        <v>0.02</v>
      </c>
      <c r="F177" s="179"/>
      <c r="G177" s="180" t="str">
        <f>IF(F177&gt;0,SUM(E177+F177),"")</f>
        <v/>
      </c>
      <c r="H177" s="5"/>
      <c r="I177" s="222" t="s">
        <v>2675</v>
      </c>
      <c r="J177" s="223"/>
      <c r="K177" s="223"/>
      <c r="L177" s="224"/>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7" t="s">
        <v>2641</v>
      </c>
      <c r="C190" s="247"/>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1" t="s">
        <v>2664</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44193.438588194447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0" t="str">
        <f>HYPERLINK("#Integrante_4!A109","CAPACIDAD RESIDUAL")</f>
        <v>CAPACIDAD RESIDUAL</v>
      </c>
      <c r="F8" s="211"/>
      <c r="G8" s="212"/>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0" t="str">
        <f>HYPERLINK("#Integrante_4!A162","TALENTO HUMANO")</f>
        <v>TALENTO HUMANO</v>
      </c>
      <c r="F9" s="211"/>
      <c r="G9" s="212"/>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0" t="str">
        <f>HYPERLINK("#Integrante_4!F162","INFRAESTRUCTURA")</f>
        <v>INFRAESTRUCTURA</v>
      </c>
      <c r="F10" s="211"/>
      <c r="G10" s="212"/>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3"/>
      <c r="I20" s="150"/>
      <c r="J20" s="151"/>
      <c r="K20" s="152"/>
      <c r="L20" s="153"/>
      <c r="M20" s="153"/>
      <c r="N20" s="136">
        <f>+(M20-L20)/30</f>
        <v>0</v>
      </c>
      <c r="O20" s="139"/>
      <c r="U20" s="135"/>
      <c r="V20" s="107">
        <f ca="1">NOW()</f>
        <v>44193.438588194447</v>
      </c>
      <c r="W20" s="107">
        <f ca="1">NOW()</f>
        <v>44193.438588194447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2663</v>
      </c>
      <c r="C168" s="268"/>
      <c r="D168" s="268"/>
      <c r="E168" s="8"/>
      <c r="F168" s="5"/>
      <c r="H168" s="83" t="s">
        <v>2662</v>
      </c>
      <c r="I168" s="257"/>
      <c r="J168" s="258"/>
      <c r="K168" s="258"/>
      <c r="L168" s="258"/>
      <c r="M168" s="258"/>
      <c r="N168" s="258"/>
      <c r="O168" s="25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9"/>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2671</v>
      </c>
      <c r="C176" s="260"/>
      <c r="D176" s="260"/>
      <c r="E176" s="260"/>
      <c r="F176" s="260"/>
      <c r="G176" s="260"/>
      <c r="H176" s="20"/>
      <c r="I176" s="264" t="s">
        <v>2675</v>
      </c>
      <c r="J176" s="265"/>
      <c r="K176" s="265"/>
      <c r="L176" s="265"/>
      <c r="M176" s="265"/>
      <c r="O176" s="186"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2680</v>
      </c>
      <c r="O177" s="8"/>
      <c r="Q177" s="19"/>
      <c r="R177" s="165"/>
      <c r="S177" s="19"/>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c r="O178" s="8"/>
      <c r="Q178" s="19"/>
      <c r="R178" s="165" t="s">
        <v>2623</v>
      </c>
      <c r="S178" s="19"/>
      <c r="T178" s="19"/>
      <c r="U178" s="19"/>
      <c r="V178" s="19"/>
      <c r="W178" s="19"/>
      <c r="X178" s="19"/>
      <c r="Y178" s="19"/>
      <c r="Z178" s="19"/>
      <c r="AA178" s="19"/>
      <c r="AB178" s="19"/>
    </row>
    <row r="179" spans="1:28" ht="23.25" x14ac:dyDescent="0.25">
      <c r="A179" s="9"/>
      <c r="B179" s="231" t="s">
        <v>2671</v>
      </c>
      <c r="C179" s="231"/>
      <c r="D179" s="231"/>
      <c r="E179" s="24">
        <v>0.02</v>
      </c>
      <c r="F179" s="179"/>
      <c r="G179" s="180" t="str">
        <f>IF(F179&gt;0,SUM(E179+F179),"")</f>
        <v/>
      </c>
      <c r="H179" s="5"/>
      <c r="I179" s="222" t="s">
        <v>2675</v>
      </c>
      <c r="J179" s="223"/>
      <c r="K179" s="223"/>
      <c r="L179" s="224"/>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1" t="s">
        <v>2664</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44193.438588194447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0" t="str">
        <f>HYPERLINK("#Integrante_5!A109","CAPACIDAD RESIDUAL")</f>
        <v>CAPACIDAD RESIDUAL</v>
      </c>
      <c r="F8" s="211"/>
      <c r="G8" s="212"/>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0" t="str">
        <f>HYPERLINK("#Integrante_5!A162","TALENTO HUMANO")</f>
        <v>TALENTO HUMANO</v>
      </c>
      <c r="F9" s="211"/>
      <c r="G9" s="212"/>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0" t="str">
        <f>HYPERLINK("#Integrante_5!F162","INFRAESTRUCTURA")</f>
        <v>INFRAESTRUCTURA</v>
      </c>
      <c r="F10" s="211"/>
      <c r="G10" s="212"/>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3"/>
      <c r="I20" s="150"/>
      <c r="J20" s="151"/>
      <c r="K20" s="152"/>
      <c r="L20" s="153"/>
      <c r="M20" s="153"/>
      <c r="N20" s="136">
        <f>+(M20-L20)/30</f>
        <v>0</v>
      </c>
      <c r="O20" s="139"/>
      <c r="U20" s="135"/>
      <c r="V20" s="107">
        <f ca="1">NOW()</f>
        <v>44193.438588194447</v>
      </c>
      <c r="W20" s="107">
        <f ca="1">NOW()</f>
        <v>44193.438588194447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2665</v>
      </c>
      <c r="B161" s="251"/>
      <c r="C161" s="251"/>
      <c r="D161" s="251"/>
      <c r="E161" s="252"/>
      <c r="F161" s="253" t="s">
        <v>2666</v>
      </c>
      <c r="G161" s="253"/>
      <c r="H161" s="253"/>
      <c r="I161" s="250" t="s">
        <v>2635</v>
      </c>
      <c r="J161" s="251"/>
      <c r="K161" s="251"/>
      <c r="L161" s="251"/>
      <c r="M161" s="251"/>
      <c r="N161" s="251"/>
      <c r="O161" s="252"/>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2663</v>
      </c>
      <c r="C166" s="268"/>
      <c r="D166" s="268"/>
      <c r="E166" s="8"/>
      <c r="F166" s="5"/>
      <c r="H166" s="83" t="s">
        <v>2662</v>
      </c>
      <c r="I166" s="257"/>
      <c r="J166" s="258"/>
      <c r="K166" s="258"/>
      <c r="L166" s="258"/>
      <c r="M166" s="258"/>
      <c r="N166" s="258"/>
      <c r="O166" s="25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2678</v>
      </c>
      <c r="B170" s="205"/>
      <c r="C170" s="205"/>
      <c r="D170" s="205"/>
      <c r="E170" s="205"/>
      <c r="F170" s="205"/>
      <c r="G170" s="205"/>
      <c r="H170" s="205"/>
      <c r="I170" s="205"/>
      <c r="J170" s="205"/>
      <c r="K170" s="205"/>
      <c r="L170" s="205"/>
      <c r="M170" s="205"/>
      <c r="N170" s="205"/>
      <c r="O170" s="209"/>
      <c r="P170" s="78"/>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2671</v>
      </c>
      <c r="C174" s="260"/>
      <c r="D174" s="260"/>
      <c r="E174" s="260"/>
      <c r="F174" s="260"/>
      <c r="G174" s="260"/>
      <c r="H174" s="20"/>
      <c r="I174" s="264" t="s">
        <v>2679</v>
      </c>
      <c r="J174" s="265"/>
      <c r="K174" s="265"/>
      <c r="L174" s="265"/>
      <c r="M174" s="265"/>
      <c r="O174" s="186"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2680</v>
      </c>
      <c r="O175" s="8"/>
      <c r="Q175" s="19"/>
      <c r="R175" s="19"/>
      <c r="S175" s="165"/>
      <c r="T175" s="19"/>
      <c r="U175" s="19"/>
      <c r="V175" s="19"/>
      <c r="W175" s="19"/>
      <c r="X175" s="19"/>
      <c r="Y175" s="19"/>
      <c r="Z175" s="19"/>
      <c r="AA175" s="19"/>
      <c r="AB175" s="19"/>
    </row>
    <row r="176" spans="1:28" ht="23.25" x14ac:dyDescent="0.25">
      <c r="A176" s="9"/>
      <c r="B176" s="261"/>
      <c r="C176" s="262"/>
      <c r="D176" s="263"/>
      <c r="E176" s="165" t="s">
        <v>2621</v>
      </c>
      <c r="F176" s="165" t="s">
        <v>2622</v>
      </c>
      <c r="G176" s="165" t="s">
        <v>2623</v>
      </c>
      <c r="H176" s="5"/>
      <c r="I176" s="261"/>
      <c r="J176" s="262"/>
      <c r="K176" s="262"/>
      <c r="L176" s="263"/>
      <c r="M176" s="243"/>
      <c r="O176" s="8"/>
      <c r="Q176" s="19"/>
      <c r="R176" s="19"/>
      <c r="S176" s="165" t="s">
        <v>2623</v>
      </c>
      <c r="T176" s="19"/>
      <c r="U176" s="19"/>
      <c r="V176" s="19"/>
      <c r="W176" s="19"/>
      <c r="X176" s="19"/>
      <c r="Y176" s="19"/>
      <c r="Z176" s="19"/>
      <c r="AA176" s="19"/>
      <c r="AB176" s="19"/>
    </row>
    <row r="177" spans="1:28" ht="23.25" x14ac:dyDescent="0.25">
      <c r="A177" s="9"/>
      <c r="B177" s="231" t="s">
        <v>2671</v>
      </c>
      <c r="C177" s="231"/>
      <c r="D177" s="231"/>
      <c r="E177" s="24">
        <v>0.02</v>
      </c>
      <c r="F177" s="179"/>
      <c r="G177" s="180" t="str">
        <f>IF(F177&gt;0,SUM(E177+F177),"")</f>
        <v/>
      </c>
      <c r="H177" s="5"/>
      <c r="I177" s="222" t="s">
        <v>2673</v>
      </c>
      <c r="J177" s="223"/>
      <c r="K177" s="223"/>
      <c r="L177" s="224"/>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7" t="s">
        <v>2641</v>
      </c>
      <c r="C190" s="247"/>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1" t="s">
        <v>2664</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44193.438588194447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0" t="str">
        <f>HYPERLINK("#Integrante_6!A109","CAPACIDAD RESIDUAL")</f>
        <v>CAPACIDAD RESIDUAL</v>
      </c>
      <c r="F8" s="211"/>
      <c r="G8" s="212"/>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0" t="str">
        <f>HYPERLINK("#Integrante_6!A162","TALENTO HUMANO")</f>
        <v>TALENTO HUMANO</v>
      </c>
      <c r="F9" s="211"/>
      <c r="G9" s="212"/>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0" t="str">
        <f>HYPERLINK("#Integrante_6!F162","INFRAESTRUCTURA")</f>
        <v>INFRAESTRUCTURA</v>
      </c>
      <c r="F10" s="211"/>
      <c r="G10" s="212"/>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3"/>
      <c r="I20" s="150"/>
      <c r="J20" s="151"/>
      <c r="K20" s="152"/>
      <c r="L20" s="153"/>
      <c r="M20" s="153"/>
      <c r="N20" s="136">
        <f>+(M20-L20)/30</f>
        <v>0</v>
      </c>
      <c r="O20" s="139"/>
      <c r="U20" s="135"/>
      <c r="V20" s="107">
        <f ca="1">NOW()</f>
        <v>44193.438588194447</v>
      </c>
      <c r="W20" s="107">
        <f ca="1">NOW()</f>
        <v>44193.438588194447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2663</v>
      </c>
      <c r="C168" s="268"/>
      <c r="D168" s="268"/>
      <c r="E168" s="8"/>
      <c r="F168" s="5"/>
      <c r="H168" s="83" t="s">
        <v>2662</v>
      </c>
      <c r="I168" s="257"/>
      <c r="J168" s="258"/>
      <c r="K168" s="258"/>
      <c r="L168" s="258"/>
      <c r="M168" s="258"/>
      <c r="N168" s="258"/>
      <c r="O168" s="25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9"/>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2671</v>
      </c>
      <c r="C176" s="260"/>
      <c r="D176" s="260"/>
      <c r="E176" s="260"/>
      <c r="F176" s="260"/>
      <c r="G176" s="260"/>
      <c r="H176" s="20"/>
      <c r="I176" s="264" t="s">
        <v>2675</v>
      </c>
      <c r="J176" s="265"/>
      <c r="K176" s="265"/>
      <c r="L176" s="265"/>
      <c r="M176" s="265"/>
      <c r="O176" s="186"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2680</v>
      </c>
      <c r="O177" s="8"/>
      <c r="Q177" s="19"/>
      <c r="R177" s="19"/>
      <c r="S177" s="165"/>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c r="O178" s="8"/>
      <c r="Q178" s="19"/>
      <c r="R178" s="19"/>
      <c r="S178" s="165" t="s">
        <v>2623</v>
      </c>
      <c r="T178" s="19"/>
      <c r="U178" s="19"/>
      <c r="V178" s="19"/>
      <c r="W178" s="19"/>
      <c r="X178" s="19"/>
      <c r="Y178" s="19"/>
      <c r="Z178" s="19"/>
      <c r="AA178" s="19"/>
      <c r="AB178" s="19"/>
    </row>
    <row r="179" spans="1:28" ht="23.25" x14ac:dyDescent="0.25">
      <c r="A179" s="9"/>
      <c r="B179" s="231" t="s">
        <v>2671</v>
      </c>
      <c r="C179" s="231"/>
      <c r="D179" s="231"/>
      <c r="E179" s="24">
        <v>0.02</v>
      </c>
      <c r="F179" s="179"/>
      <c r="G179" s="180" t="str">
        <f>IF(F179&gt;0,SUM(E179+F179),"")</f>
        <v/>
      </c>
      <c r="H179" s="5"/>
      <c r="I179" s="222" t="s">
        <v>2673</v>
      </c>
      <c r="J179" s="223"/>
      <c r="K179" s="223"/>
      <c r="L179" s="224"/>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1" t="s">
        <v>2664</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2020-12-23T21:21:14Z</cp:lastPrinted>
  <dcterms:created xsi:type="dcterms:W3CDTF">2020-10-14T21:57:42Z</dcterms:created>
  <dcterms:modified xsi:type="dcterms:W3CDTF">2020-12-28T15:31:42Z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