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13-10000315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2" i="12"/>
  <c r="M71" i="12"/>
  <c r="M70" i="12"/>
  <c r="M69" i="12"/>
  <c r="M68" i="12"/>
  <c r="M67" i="12"/>
  <c r="M66" i="12"/>
  <c r="M65" i="12"/>
  <c r="M64" i="12"/>
  <c r="M63" i="12"/>
  <c r="M62" i="12"/>
  <c r="M61" i="12"/>
  <c r="M60" i="12"/>
  <c r="M59" i="12"/>
  <c r="M58" i="12"/>
  <c r="M57"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<sst xmlns="http://schemas.openxmlformats.org/spreadsheetml/2006/main" count="3274" uniqueCount="2738">
  <si>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</si>
  <si>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</si>
  <si>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</si>
  <si>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</si>
  <si>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</si>
  <si>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</si>
  <si>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</si>
  <si>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</si>
  <si>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</si>
  <si>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</si>
  <si>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</si>
  <si>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</si>
  <si>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</si>
  <si>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</si>
  <si>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</si>
  <si>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</si>
  <si>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</si>
  <si>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</si>
  <si>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</si>
  <si>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</si>
  <si>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</si>
  <si>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</si>
  <si>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</si>
  <si>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</si>
  <si>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</si>
  <si>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</si>
  <si>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</si>
  <si>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</si>
  <si>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</si>
  <si>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</si>
  <si>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</si>
  <si>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</si>
  <si>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</si>
  <si>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</si>
  <si>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</si>
  <si>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</si>
  <si>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</si>
  <si>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</si>
  <si>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</si>
  <si>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</si>
  <si>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</si>
  <si>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</si>
  <si>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</si>
  <si>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</si>
  <si>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</si>
  <si>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</si>
  <si>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</si>
  <si>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</si>
  <si>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</si>
  <si>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</si>
  <si>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</si>
  <si>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</si>
  <si>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</si>
  <si>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</si>
  <si>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</si>
  <si>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</si>
  <si>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</si>
  <si>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</si>
  <si>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</si>
  <si>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</si>
  <si>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</si>
  <si>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</si>
  <si>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</si>
  <si>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</si>
  <si>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</si>
  <si>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</si>
  <si>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</si>
  <si>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</si>
  <si>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</si>
  <si>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</si>
  <si>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</si>
  <si>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</si>
  <si>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</si>
  <si>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</si>
  <si>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</si>
  <si>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</si>
  <si>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</si>
  <si>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</si>
  <si>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</si>
  <si>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</si>
  <si>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</si>
  <si>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</si>
  <si>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</si>
  <si>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</si>
  <si>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</si>
  <si>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</si>
  <si>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</si>
  <si>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</si>
  <si>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</si>
  <si>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</si>
  <si>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</si>
  <si>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</si>
  <si>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</si>
  <si>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</si>
  <si>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</si>
  <si>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</si>
  <si>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</si>
  <si>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</si>
  <si>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</si>
  <si>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</si>
  <si>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</si>
  <si>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</si>
  <si>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</si>
  <si>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</si>
  <si>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</si>
  <si>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</si>
  <si>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</si>
  <si>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</si>
  <si>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</si>
  <si>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</si>
  <si>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</si>
  <si>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</si>
  <si>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</si>
  <si>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</si>
  <si>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</si>
  <si>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</si>
  <si>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</si>
  <si>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</si>
  <si>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</si>
  <si>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</si>
  <si>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</si>
  <si>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</si>
  <si>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</si>
  <si>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</si>
  <si>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</si>
  <si>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</si>
  <si>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</si>
  <si>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</si>
  <si>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</si>
  <si>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</si>
  <si>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</si>
  <si>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</si>
  <si>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</si>
  <si>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</si>
  <si>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</si>
  <si>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</si>
  <si>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</si>
  <si>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</si>
  <si>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</si>
  <si>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</si>
  <si>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</si>
  <si>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</si>
  <si>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</si>
  <si>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</si>
  <si>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</si>
  <si>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</si>
  <si>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</si>
  <si>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</si>
  <si>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</si>
  <si>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</si>
  <si>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</si>
  <si>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</si>
  <si>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</si>
  <si>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</si>
  <si>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</si>
  <si>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</si>
  <si>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</si>
  <si>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</si>
  <si>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</si>
  <si>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</si>
  <si>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</si>
  <si>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</si>
  <si>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</si>
  <si>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</si>
  <si>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</si>
  <si>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</si>
  <si>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</si>
  <si>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</si>
  <si>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</si>
  <si>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</si>
  <si>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</si>
  <si>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</si>
  <si>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</si>
  <si>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</si>
  <si>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</si>
  <si>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</si>
  <si>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</si>
  <si>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</si>
  <si>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</si>
  <si>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</si>
  <si>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</si>
  <si>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</si>
  <si>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</si>
  <si>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</si>
  <si>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</si>
  <si>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</si>
  <si>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</si>
  <si>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</si>
  <si>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</si>
  <si>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</si>
  <si>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</si>
  <si>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</si>
  <si>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</si>
  <si>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</si>
  <si>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</si>
  <si>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</si>
  <si>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</si>
  <si>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</si>
  <si>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</si>
  <si>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</si>
  <si>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</si>
  <si>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</si>
  <si>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</si>
  <si>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</si>
  <si>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</si>
  <si>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</si>
  <si>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</si>
  <si>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</si>
  <si>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</si>
  <si>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</si>
  <si>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</si>
  <si>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</si>
  <si>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</si>
  <si>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</si>
  <si>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</si>
  <si>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</si>
  <si>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</si>
  <si>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</si>
  <si>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</si>
  <si>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</si>
  <si>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</si>
  <si>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</si>
  <si>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</si>
  <si>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</si>
  <si>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</si>
  <si>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</si>
  <si>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</si>
  <si>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</si>
  <si>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</si>
  <si>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</si>
  <si>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</si>
  <si>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</si>
  <si>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</si>
  <si>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</si>
  <si>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</si>
  <si>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</si>
  <si>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</si>
  <si>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</si>
  <si>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</si>
  <si>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</si>
  <si>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</si>
  <si>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</si>
  <si>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</si>
  <si>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</si>
  <si>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</si>
  <si>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</si>
  <si>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</si>
  <si>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</si>
  <si>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</si>
  <si>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</si>
  <si>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</si>
  <si>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</si>
  <si>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</si>
  <si>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</si>
  <si>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</si>
  <si>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</si>
  <si>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</si>
  <si>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</si>
  <si>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</si>
  <si>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</si>
  <si>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</si>
  <si>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</si>
  <si>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</si>
  <si>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</si>
  <si>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</si>
  <si>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</si>
  <si>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</si>
  <si>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</si>
  <si>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</si>
  <si>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</si>
  <si>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</si>
  <si>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</si>
  <si>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</si>
  <si>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</si>
  <si>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</si>
  <si>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</si>
  <si>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</si>
  <si>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</si>
  <si>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</si>
  <si>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</si>
  <si>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</si>
  <si>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</si>
  <si>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</si>
  <si>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</si>
  <si>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</si>
  <si>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</si>
  <si>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</si>
  <si>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</si>
  <si>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</si>
  <si>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</si>
  <si>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</si>
  <si>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</si>
  <si>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</si>
  <si>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</si>
  <si>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</si>
  <si>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</si>
  <si>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</si>
  <si>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</si>
  <si>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</si>
  <si>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</si>
  <si>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</si>
  <si>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</si>
  <si>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</si>
  <si>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</si>
  <si>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</si>
  <si>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</si>
  <si>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</si>
  <si>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</si>
  <si>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</si>
  <si>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</si>
  <si>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</si>
  <si>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</si>
  <si>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</si>
  <si>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</si>
  <si>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</si>
  <si>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</si>
  <si>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</si>
  <si>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</si>
  <si>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</si>
  <si>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</si>
  <si>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</si>
  <si>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</si>
  <si>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</si>
  <si>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</si>
  <si>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</si>
  <si>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</si>
  <si>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</si>
  <si>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</si>
  <si>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</si>
  <si>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</si>
  <si>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</si>
  <si>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</si>
  <si>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</si>
  <si>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</si>
  <si>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</si>
  <si>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</si>
  <si>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</si>
  <si>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</si>
  <si>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</si>
  <si>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</si>
  <si>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</si>
  <si>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</si>
  <si>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</si>
  <si>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</si>
  <si>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</si>
  <si>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</si>
  <si>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</si>
  <si>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</si>
  <si>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</si>
  <si>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</si>
  <si>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</si>
  <si>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</si>
  <si>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</si>
  <si>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</si>
  <si>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</si>
  <si>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</si>
  <si>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</si>
  <si>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</si>
  <si>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</si>
  <si>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</si>
  <si>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</si>
  <si>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</si>
  <si>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</si>
  <si>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</si>
  <si>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</si>
  <si>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</si>
  <si>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</si>
  <si>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</si>
  <si>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</si>
  <si>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</si>
  <si>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</si>
  <si>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</si>
  <si>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</si>
  <si>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</si>
  <si>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</si>
  <si>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</si>
  <si>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</si>
  <si>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</si>
  <si>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</si>
  <si>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</si>
  <si>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</si>
  <si>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</si>
  <si>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</si>
  <si>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</si>
  <si>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</si>
  <si>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</si>
  <si>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</si>
  <si>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</si>
  <si>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</si>
  <si>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</si>
  <si>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</si>
  <si>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</si>
  <si>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</si>
  <si>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</si>
  <si>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</si>
  <si>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</si>
  <si>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</si>
  <si>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</si>
  <si>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</si>
  <si>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</si>
  <si>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</si>
  <si>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</si>
  <si>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</si>
  <si>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</si>
  <si>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</si>
  <si>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</si>
  <si>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</si>
  <si>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</si>
  <si>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</si>
  <si>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</si>
  <si>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</si>
  <si>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</si>
  <si>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</si>
  <si>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</si>
  <si>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</si>
  <si>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</si>
  <si>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</si>
  <si>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</si>
  <si>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</si>
  <si>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</si>
  <si>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</si>
  <si>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</si>
  <si>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</si>
  <si>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</si>
  <si>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</si>
  <si>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</si>
  <si>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</si>
  <si>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</si>
  <si>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</si>
  <si>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</si>
  <si>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</si>
  <si>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</si>
  <si>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</si>
  <si>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</si>
  <si>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</si>
  <si>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</si>
  <si>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</si>
  <si>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</si>
  <si>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</si>
  <si>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</si>
  <si>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</si>
  <si>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</si>
  <si>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</si>
  <si>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</si>
  <si>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</si>
  <si>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</si>
  <si>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</si>
  <si>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</si>
  <si>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</si>
  <si>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</si>
  <si>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</si>
  <si>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</si>
  <si>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</si>
  <si>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</si>
  <si>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</si>
  <si>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</si>
  <si>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</si>
  <si>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</si>
  <si>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</si>
  <si>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</si>
  <si>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</si>
  <si>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</si>
  <si>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</si>
  <si>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</si>
  <si>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</si>
  <si>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</si>
  <si>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</si>
  <si>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</si>
  <si>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</si>
  <si>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</si>
  <si>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</si>
  <si>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</si>
  <si>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</si>
  <si>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</si>
  <si>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</si>
  <si>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</si>
  <si>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</si>
  <si>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</si>
  <si>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</si>
  <si>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</si>
  <si>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</si>
  <si>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</si>
  <si>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</si>
  <si>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</si>
  <si>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</si>
  <si>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</si>
  <si>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</si>
  <si>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</si>
  <si>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</si>
  <si>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</si>
  <si>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</si>
  <si>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</si>
  <si>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</si>
  <si>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</si>
  <si>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</si>
  <si>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</si>
  <si>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</si>
  <si>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</si>
  <si>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</si>
  <si>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</si>
  <si>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</si>
  <si>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</si>
  <si>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</si>
  <si>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</si>
  <si>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</si>
  <si>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</si>
  <si>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</si>
  <si>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</si>
  <si>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</si>
  <si>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</si>
  <si>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</si>
  <si>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</si>
  <si>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</si>
  <si>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</si>
  <si>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</si>
  <si>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</si>
  <si>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</si>
  <si>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</si>
  <si>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</si>
  <si>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</si>
  <si>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</si>
  <si>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</si>
  <si>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</si>
  <si>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</si>
  <si>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</si>
  <si>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</si>
  <si>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</si>
  <si>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</si>
  <si>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</si>
  <si>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</si>
  <si>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</si>
  <si>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</si>
  <si>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</si>
  <si>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</si>
  <si>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</si>
  <si>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</si>
  <si>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</si>
  <si>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</si>
  <si>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</si>
  <si>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</si>
  <si>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</si>
  <si>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</si>
  <si>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</si>
  <si>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</si>
  <si>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</si>
  <si>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</si>
  <si>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</si>
  <si>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</si>
  <si>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</si>
  <si>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</si>
  <si>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</si>
  <si>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</si>
  <si>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</si>
  <si>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</si>
  <si>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</si>
  <si>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</si>
  <si>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</si>
  <si>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</si>
  <si>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</si>
  <si>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</si>
  <si>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</si>
  <si>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</si>
  <si>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</si>
  <si>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</si>
  <si>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</si>
  <si>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</si>
  <si>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</si>
  <si>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</si>
  <si>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</si>
  <si>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</si>
  <si>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</si>
  <si>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</si>
  <si>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</si>
  <si>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</si>
  <si>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</si>
  <si>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</si>
  <si>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</si>
  <si>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</si>
  <si>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</si>
  <si>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</si>
  <si>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</si>
  <si>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</si>
  <si>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</si>
  <si>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</si>
  <si>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</si>
  <si>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</si>
  <si>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</si>
  <si>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</si>
  <si>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</si>
  <si>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</si>
  <si>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</si>
  <si>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</si>
  <si>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</si>
  <si>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</si>
  <si>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</si>
  <si>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</si>
  <si>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</si>
  <si>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</si>
  <si>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</si>
  <si>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</si>
  <si>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</si>
  <si>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</si>
  <si>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</si>
  <si>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</si>
  <si>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</si>
  <si>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</si>
  <si>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</si>
  <si>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</si>
  <si>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</si>
  <si>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</si>
  <si>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</si>
  <si>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</si>
  <si>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</si>
  <si>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</si>
  <si>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</si>
  <si>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</si>
  <si>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</si>
  <si>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</si>
  <si>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</si>
  <si>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</si>
  <si>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</si>
  <si>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</si>
  <si>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</si>
  <si>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</si>
  <si>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</si>
  <si>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</si>
  <si>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</si>
  <si>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</si>
  <si>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</si>
  <si>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</si>
  <si>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</si>
  <si>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</si>
  <si>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</si>
  <si>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</si>
  <si>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</si>
  <si>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</si>
  <si>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</si>
  <si>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</si>
  <si>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</si>
  <si>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</si>
  <si>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</si>
  <si>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</si>
  <si>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</si>
  <si>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</si>
  <si>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</si>
  <si>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</si>
  <si>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</si>
  <si>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</si>
  <si>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</si>
  <si>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</si>
  <si>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</si>
  <si>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</si>
  <si>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</si>
  <si>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</si>
  <si>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</si>
  <si>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</si>
  <si>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</si>
  <si>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</si>
  <si>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</si>
  <si>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</si>
  <si>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</si>
  <si>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</si>
  <si>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</si>
  <si>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</si>
  <si>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</si>
  <si>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</si>
  <si>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</si>
  <si>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</si>
  <si>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</si>
  <si>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</si>
  <si>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</si>
  <si>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</si>
  <si>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</si>
  <si>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</si>
  <si>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</si>
  <si>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</si>
  <si>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</si>
  <si>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</si>
  <si>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</si>
  <si>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</si>
  <si>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</si>
  <si>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</si>
  <si>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</si>
  <si>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</si>
  <si>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</si>
  <si>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</si>
  <si>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</si>
  <si>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</si>
  <si>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</si>
  <si>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</si>
  <si>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</si>
  <si>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</si>
  <si>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</si>
  <si>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</si>
  <si>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</si>
  <si>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</si>
  <si>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</si>
  <si>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</si>
  <si>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</si>
  <si>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</si>
  <si>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</si>
  <si>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</si>
  <si>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</si>
  <si>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</si>
  <si>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</si>
  <si>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</si>
  <si>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</si>
  <si>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</si>
  <si>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</si>
  <si>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</si>
  <si>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</si>
  <si>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</si>
  <si>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</si>
  <si>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</si>
  <si>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</si>
  <si>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</si>
  <si>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</si>
  <si>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</si>
  <si>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</si>
  <si>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</si>
  <si>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</si>
  <si>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</si>
  <si>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</si>
  <si>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</si>
  <si>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</si>
  <si>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</si>
  <si>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</si>
  <si>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</si>
  <si>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</si>
  <si>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</si>
  <si>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</si>
  <si>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</si>
  <si>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</si>
  <si>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</si>
  <si>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</si>
  <si>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</si>
  <si>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</si>
  <si>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</si>
  <si>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</si>
  <si>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</si>
  <si>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</si>
  <si>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</si>
  <si>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</si>
  <si>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</si>
  <si>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</si>
  <si>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</si>
  <si>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</si>
  <si>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</si>
  <si>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</si>
  <si>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</si>
  <si>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</si>
  <si>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</si>
  <si>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</si>
  <si>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</si>
  <si>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</si>
  <si>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</si>
  <si>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</si>
  <si>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</si>
  <si>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</si>
  <si>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</si>
  <si>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</si>
  <si>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</si>
  <si>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</si>
  <si>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</si>
  <si>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</si>
  <si>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</si>
  <si>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</si>
  <si>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</si>
  <si>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</si>
  <si>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</si>
  <si>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</si>
  <si>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</si>
  <si>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</si>
  <si>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</si>
  <si>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</si>
  <si>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</si>
  <si>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</si>
  <si>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</si>
  <si>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</si>
  <si>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</si>
  <si>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</si>
  <si>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</si>
  <si>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</si>
  <si>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</si>
  <si>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</si>
  <si>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</si>
  <si>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</si>
  <si>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</si>
  <si>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</si>
  <si>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</si>
  <si>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</si>
  <si>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</si>
  <si>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</si>
  <si>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</si>
  <si>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</si>
  <si>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</si>
  <si>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</si>
  <si>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</si>
  <si>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</si>
  <si>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</si>
  <si>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</si>
  <si>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</si>
  <si>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</si>
  <si>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</si>
  <si>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</si>
  <si>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</si>
  <si>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</si>
  <si>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</si>
  <si>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</si>
  <si>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</si>
  <si>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</si>
  <si>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</si>
  <si>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</si>
  <si>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</si>
  <si>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</si>
  <si>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</si>
  <si>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</si>
  <si>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</si>
  <si>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</si>
  <si>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</si>
  <si>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</si>
  <si>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</si>
  <si>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</si>
  <si>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</si>
  <si>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</si>
  <si>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</si>
  <si>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</si>
  <si>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</si>
  <si>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</si>
  <si>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</si>
  <si>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</si>
  <si>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</si>
  <si>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</si>
  <si>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</si>
  <si>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</si>
  <si>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</si>
  <si>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</si>
  <si>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</si>
  <si>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</si>
  <si>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</si>
  <si>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</si>
  <si>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</si>
  <si>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</si>
  <si>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</si>
  <si>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</si>
  <si>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</si>
  <si>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</si>
  <si>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</si>
  <si>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</si>
  <si>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</si>
  <si>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</si>
  <si>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</si>
  <si>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</si>
  <si>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</si>
  <si>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</si>
  <si>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</si>
  <si>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</si>
  <si>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</si>
  <si>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</si>
  <si>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</si>
  <si>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</si>
  <si>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</si>
  <si>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</si>
  <si>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</si>
  <si>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</si>
  <si>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</si>
  <si>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</si>
  <si>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</si>
  <si>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</si>
  <si>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</si>
  <si>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</si>
  <si>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</si>
  <si>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</si>
  <si>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</si>
  <si>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</si>
  <si>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</si>
  <si>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</si>
  <si>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</si>
  <si>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</si>
  <si>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</si>
  <si>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</si>
  <si>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</si>
  <si>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</si>
  <si>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</si>
  <si>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</si>
  <si>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</si>
  <si>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</si>
  <si>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</si>
  <si>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</si>
  <si>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</si>
  <si>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</si>
  <si>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</si>
  <si>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</si>
  <si>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</si>
  <si>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</si>
  <si>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</si>
  <si>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</si>
  <si>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</si>
  <si>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</si>
  <si>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</si>
  <si>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</si>
  <si>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</si>
  <si>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</si>
  <si>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</si>
  <si>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</si>
  <si>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</si>
  <si>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</si>
  <si>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</si>
  <si>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</si>
  <si>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</si>
  <si>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</si>
  <si>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</si>
  <si>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</si>
  <si>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</si>
  <si>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</si>
  <si>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</si>
  <si>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</si>
  <si>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</si>
  <si>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</si>
  <si>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</si>
  <si>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</si>
  <si>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</si>
  <si>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</si>
  <si>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</si>
  <si>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</si>
  <si>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</si>
  <si>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</si>
  <si>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</si>
  <si>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</si>
  <si>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</si>
  <si>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</si>
  <si>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</si>
  <si>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</si>
  <si>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</si>
  <si>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</si>
  <si>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</si>
  <si>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</si>
  <si>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</si>
  <si>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</si>
  <si>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</si>
  <si>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</si>
  <si>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</si>
  <si>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</si>
  <si>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</si>
  <si>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</si>
  <si>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</si>
  <si>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</si>
  <si>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</si>
  <si>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</si>
  <si>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</si>
  <si>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</si>
  <si>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</si>
  <si>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</si>
  <si>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</si>
  <si>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</si>
  <si>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</si>
  <si>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</si>
  <si>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</si>
  <si>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</si>
  <si>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</si>
  <si>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</si>
  <si>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</si>
  <si>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</si>
  <si>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</si>
  <si>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</si>
  <si>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</si>
  <si>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</si>
  <si>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</si>
  <si>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</si>
  <si>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</si>
  <si>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</si>
  <si>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</si>
  <si>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</si>
  <si>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</si>
  <si>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</si>
  <si>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</si>
  <si>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</si>
  <si>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</si>
  <si>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</si>
  <si>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</si>
  <si>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</si>
  <si>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</si>
  <si>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</si>
  <si>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</si>
  <si>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</si>
  <si>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</si>
  <si>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</si>
  <si>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</si>
  <si>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</si>
  <si>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</si>
  <si>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</si>
  <si>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</si>
  <si>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</si>
  <si>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</si>
  <si>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</si>
  <si>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</si>
  <si>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</si>
  <si>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</si>
  <si>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</si>
  <si>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</si>
  <si>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</si>
  <si>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</si>
  <si>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</si>
  <si>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</si>
  <si>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</si>
  <si>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</si>
  <si>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</si>
  <si>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</si>
  <si>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</si>
  <si>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</si>
  <si>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</si>
  <si>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</si>
  <si>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</si>
  <si>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</si>
  <si>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</si>
  <si>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</si>
  <si>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</si>
  <si>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</si>
  <si>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</si>
  <si>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</si>
  <si>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</si>
  <si>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</si>
  <si>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</si>
  <si>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</si>
  <si>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</si>
  <si>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</si>
  <si>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</si>
  <si>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</si>
  <si>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</si>
  <si>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</si>
  <si>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</si>
  <si>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</si>
  <si>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</si>
  <si>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</si>
  <si>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</si>
  <si>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</si>
  <si>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</si>
  <si>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</si>
  <si>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</si>
  <si>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</si>
  <si>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</si>
  <si>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</si>
  <si>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</si>
  <si>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</si>
  <si>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</si>
  <si>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</si>
  <si>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</si>
  <si>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</si>
  <si>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</si>
  <si>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</si>
  <si>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</si>
  <si>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</si>
  <si>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</si>
  <si>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</si>
  <si>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</si>
  <si>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</si>
  <si>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</si>
  <si>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</si>
  <si>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</si>
  <si>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</si>
  <si>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</si>
  <si>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</si>
  <si>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</si>
  <si>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</si>
  <si>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</si>
  <si>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</si>
  <si>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</si>
  <si>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</si>
  <si>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</si>
  <si>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</si>
  <si>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</si>
  <si>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</si>
  <si>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</si>
  <si>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</si>
  <si>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</si>
  <si>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</si>
  <si>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</si>
  <si>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</si>
  <si>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</si>
  <si>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</si>
  <si>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</si>
  <si>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</si>
  <si>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</si>
  <si>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</si>
  <si>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</si>
  <si>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</si>
  <si>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</si>
  <si>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</si>
  <si>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</si>
  <si>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</si>
  <si>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</si>
  <si>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</si>
  <si>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</si>
  <si>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</si>
  <si>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</si>
  <si>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</si>
  <si>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</si>
  <si>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</si>
  <si>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</si>
  <si>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</si>
  <si>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</si>
  <si>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</si>
  <si>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</si>
  <si>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</si>
  <si>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</si>
  <si>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</si>
  <si>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</si>
  <si>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</si>
  <si>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</si>
  <si>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</si>
  <si>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</si>
  <si>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</si>
  <si>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</si>
  <si>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</si>
  <si>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</si>
  <si>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</si>
  <si>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</si>
  <si>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</si>
  <si>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</si>
  <si>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</si>
  <si>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</si>
  <si>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</si>
  <si>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</si>
  <si>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</si>
  <si>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</si>
  <si>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</si>
  <si>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</si>
  <si>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</si>
  <si>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</si>
  <si>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</si>
  <si>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</si>
  <si>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</si>
  <si>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</si>
  <si>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</si>
  <si>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</si>
  <si>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</si>
  <si>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</si>
  <si>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</si>
  <si>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</si>
  <si>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</si>
  <si>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</si>
  <si>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</si>
  <si>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</si>
  <si>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</si>
  <si>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</si>
  <si>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</si>
  <si>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</si>
  <si>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</si>
  <si>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</si>
  <si>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</si>
  <si>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</si>
  <si>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</si>
  <si>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</si>
  <si>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</si>
  <si>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</si>
  <si>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</si>
  <si>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</si>
  <si>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</si>
  <si>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</si>
  <si>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</si>
  <si>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</si>
  <si>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</si>
  <si>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</si>
  <si>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</si>
  <si>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</si>
  <si>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</si>
  <si>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</si>
  <si>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</si>
  <si>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</si>
  <si>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</si>
  <si>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</si>
  <si>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</si>
  <si>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</si>
  <si>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</si>
  <si>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</si>
  <si>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</si>
  <si>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</si>
  <si>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</si>
  <si>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</si>
  <si>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</si>
  <si>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</si>
  <si>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</si>
  <si>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</si>
  <si>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</si>
  <si>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</si>
  <si>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</si>
  <si>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</si>
  <si>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</si>
  <si>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</si>
  <si>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</si>
  <si>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</si>
  <si>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</si>
  <si>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</si>
  <si>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</si>
  <si>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</si>
  <si>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</si>
  <si>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</si>
  <si>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</si>
  <si>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</si>
  <si>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</si>
  <si>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</si>
  <si>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</si>
  <si>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</si>
  <si>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</si>
  <si>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</si>
  <si>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</si>
  <si>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</si>
  <si>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</si>
  <si>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</si>
  <si>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</si>
  <si>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</si>
  <si>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</si>
  <si>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</si>
  <si>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</si>
  <si>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</si>
  <si>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</si>
  <si>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</si>
  <si>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</si>
  <si>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</si>
  <si>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</si>
  <si>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</si>
  <si>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</si>
  <si>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</si>
  <si>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</si>
  <si>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</si>
  <si>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</si>
  <si>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</si>
  <si>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</si>
  <si>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</si>
  <si>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</si>
  <si>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</si>
  <si>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</si>
  <si>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</si>
  <si>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</si>
  <si>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</si>
  <si>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</si>
  <si>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</si>
  <si>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</si>
  <si>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</si>
  <si>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</si>
  <si>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</si>
  <si>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</si>
  <si>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</si>
  <si>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</si>
  <si>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</si>
  <si>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</si>
  <si>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</si>
  <si>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</si>
  <si>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</si>
  <si>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</si>
  <si>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</si>
  <si>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</si>
  <si>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</si>
  <si>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</si>
  <si>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</si>
  <si>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</si>
  <si>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</si>
  <si>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</si>
  <si>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</si>
  <si>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</si>
  <si>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</si>
  <si>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</si>
  <si>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</si>
  <si>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</si>
  <si>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</si>
  <si>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</si>
  <si>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</si>
  <si>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</si>
  <si>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</si>
  <si>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</si>
  <si>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</si>
  <si>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</si>
  <si>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</si>
  <si>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</si>
  <si>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</si>
  <si>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</si>
  <si>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</si>
  <si>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</si>
  <si>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</si>
  <si>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</si>
  <si>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</si>
  <si>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</si>
  <si>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</si>
  <si>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</si>
  <si>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</si>
  <si>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</si>
  <si>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</si>
  <si>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</si>
  <si>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</si>
  <si>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</si>
  <si>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</si>
  <si>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</si>
  <si>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</si>
  <si>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</si>
  <si>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</si>
  <si>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</si>
  <si>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</si>
  <si>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</si>
  <si>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</si>
  <si>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</si>
  <si>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</si>
  <si>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</si>
  <si>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</si>
  <si>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</si>
  <si>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</si>
  <si>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</si>
  <si>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</si>
  <si>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</si>
  <si>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</si>
  <si>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</si>
  <si>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</si>
  <si>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</si>
  <si>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</si>
  <si>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</si>
  <si>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</si>
  <si>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</si>
  <si>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</si>
  <si>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</si>
  <si>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</si>
  <si>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</si>
  <si>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</si>
  <si>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</si>
  <si>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</si>
  <si>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</si>
  <si>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</si>
  <si>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</si>
  <si>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</si>
  <si>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</si>
  <si>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</si>
  <si>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</si>
  <si>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</si>
  <si>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</si>
  <si>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</si>
  <si>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</si>
  <si>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</si>
  <si>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</si>
  <si>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</si>
  <si>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</si>
  <si>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</si>
  <si>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</si>
  <si>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</si>
  <si>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</si>
  <si>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</si>
  <si>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</si>
  <si>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</si>
  <si>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</si>
  <si>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</si>
  <si>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</si>
  <si>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</si>
  <si>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</si>
  <si>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</si>
  <si>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</si>
  <si>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</si>
  <si>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</si>
  <si>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</si>
  <si>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</si>
  <si>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</si>
  <si>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</si>
  <si>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</si>
  <si>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</si>
  <si>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</si>
  <si>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</si>
  <si>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</si>
  <si>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</si>
  <si>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</si>
  <si>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</si>
  <si>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</si>
  <si>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</si>
  <si>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</si>
  <si>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</si>
  <si>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</si>
  <si>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</si>
  <si>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</si>
  <si>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</si>
  <si>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</si>
  <si>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</si>
  <si>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</si>
  <si>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</si>
  <si>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</si>
  <si>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</si>
  <si>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</si>
  <si>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</si>
  <si>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</si>
  <si>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</si>
  <si>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</si>
  <si>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</si>
  <si>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</si>
  <si>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</si>
  <si>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</si>
  <si>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</si>
  <si>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</si>
  <si>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</si>
  <si>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</si>
  <si>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</si>
  <si>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</si>
  <si>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</si>
  <si>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</si>
  <si>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</si>
  <si>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</si>
  <si>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</si>
  <si>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</si>
  <si>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</si>
  <si>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</si>
  <si>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</si>
  <si>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</si>
  <si>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</si>
  <si>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</si>
  <si>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</si>
  <si>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</si>
  <si>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</si>
  <si>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</si>
  <si>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</si>
  <si>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</si>
  <si>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</si>
  <si>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</si>
  <si>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</si>
  <si>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</si>
  <si>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</si>
  <si>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</si>
  <si>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</si>
  <si>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</si>
  <si>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</si>
  <si>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</si>
  <si>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</si>
  <si>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</si>
  <si>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</si>
  <si>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</si>
  <si>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</si>
  <si>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</si>
  <si>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</si>
  <si>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</si>
  <si>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</si>
  <si>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</si>
  <si>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</si>
  <si>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</si>
  <si>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</si>
  <si>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</si>
  <si>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</si>
  <si>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</si>
  <si>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</si>
  <si>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</si>
  <si>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</si>
  <si>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</si>
  <si>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</si>
  <si>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</si>
  <si>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</si>
  <si>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</si>
  <si>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</si>
  <si>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</si>
  <si>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</si>
  <si>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</si>
  <si>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</si>
  <si>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</si>
  <si>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</si>
  <si>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</si>
  <si>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</si>
  <si>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</si>
  <si>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</si>
  <si>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</si>
  <si>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</si>
  <si>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</si>
  <si>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</si>
  <si>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</si>
  <si>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</si>
  <si>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</si>
  <si>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</si>
  <si>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</si>
  <si>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</si>
  <si>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</si>
  <si>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</si>
  <si>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</si>
  <si>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</si>
  <si>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</si>
  <si>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</si>
  <si>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</si>
  <si>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</si>
  <si>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</si>
  <si>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</si>
  <si>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</si>
  <si>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</si>
  <si>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</si>
  <si>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</si>
  <si>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</si>
  <si>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</si>
  <si>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</si>
  <si>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</si>
  <si>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</si>
  <si>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</si>
  <si>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</si>
  <si>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</si>
  <si>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</si>
  <si>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</si>
  <si>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</si>
  <si>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</si>
  <si>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</si>
  <si>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</si>
  <si>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</si>
  <si>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</si>
  <si>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</si>
  <si>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</si>
  <si>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</si>
  <si>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</si>
  <si>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</si>
  <si>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</si>
  <si>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</si>
  <si>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</si>
  <si>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</si>
  <si>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</si>
  <si>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</si>
  <si>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</si>
  <si>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</si>
  <si>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</si>
  <si>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</si>
  <si>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</si>
  <si>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</si>
  <si>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</si>
  <si>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</si>
  <si>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</si>
  <si>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</si>
  <si>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</si>
  <si>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</si>
  <si>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</si>
  <si>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</si>
  <si>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</si>
  <si>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</si>
  <si>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</si>
  <si>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</si>
  <si>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</si>
  <si>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</si>
  <si>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</si>
  <si>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</si>
  <si>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</si>
  <si>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</si>
  <si>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</si>
  <si>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</si>
  <si>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</si>
  <si>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</si>
  <si>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</si>
  <si>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</si>
  <si>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</si>
  <si>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</si>
  <si>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</si>
  <si>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</si>
  <si>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</si>
  <si>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</si>
  <si>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</si>
  <si>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</si>
  <si>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</si>
  <si>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</si>
  <si>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</si>
  <si>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</si>
  <si>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</si>
  <si>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</si>
  <si>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</si>
  <si>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</si>
  <si>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</si>
  <si>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</si>
  <si>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</si>
  <si>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</si>
  <si>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</si>
  <si>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</si>
  <si>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</si>
  <si>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</si>
  <si>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</si>
  <si>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</si>
  <si>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</si>
  <si>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</si>
  <si>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</si>
  <si>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</si>
  <si>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</si>
  <si>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</si>
  <si>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</si>
  <si>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</si>
  <si>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</si>
  <si>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</si>
  <si>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</si>
  <si>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</si>
  <si>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</si>
  <si>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</si>
  <si>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</si>
  <si>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</si>
  <si>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</si>
  <si>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</si>
  <si>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</si>
  <si>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</si>
  <si>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</si>
  <si>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</si>
  <si>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</si>
  <si>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</si>
  <si>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</si>
  <si>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</si>
  <si>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</si>
  <si>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</si>
  <si>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</si>
  <si>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</si>
  <si>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</si>
  <si>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</si>
  <si>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</si>
  <si>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</si>
  <si>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</si>
  <si>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</si>
  <si>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</si>
  <si>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</si>
  <si>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</si>
  <si>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</si>
  <si>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</si>
  <si>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</si>
  <si>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</si>
  <si>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</si>
  <si>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</si>
  <si>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</si>
  <si>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</si>
  <si>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</si>
  <si>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</si>
  <si>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</si>
  <si>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</si>
  <si>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</si>
  <si>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</si>
  <si>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</si>
  <si>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</si>
  <si>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</si>
  <si>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</si>
  <si>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</si>
  <si>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</si>
  <si>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</si>
  <si>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</si>
  <si>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</si>
  <si>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</si>
  <si>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</si>
  <si>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</si>
  <si>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</si>
  <si>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</si>
  <si>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</si>
  <si>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</si>
  <si>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</si>
  <si>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</si>
  <si>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</si>
  <si>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</si>
  <si>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</si>
  <si>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</si>
  <si>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</si>
  <si>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</si>
  <si>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</si>
  <si>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</si>
  <si>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</si>
  <si>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</si>
  <si>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</si>
  <si>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</si>
  <si>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</si>
  <si>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</si>
  <si>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</si>
  <si>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</si>
  <si>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</si>
  <si>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</si>
  <si>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</si>
  <si>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</si>
  <si>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</si>
  <si>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</si>
  <si>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</si>
  <si>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</si>
  <si>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</si>
  <si>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</si>
  <si>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</si>
  <si>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</si>
  <si>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</si>
  <si>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</si>
  <si>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</si>
  <si>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</si>
  <si>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</si>
  <si>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</si>
  <si>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</si>
  <si>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</si>
  <si>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</si>
  <si>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</si>
  <si>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</si>
  <si>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</si>
  <si>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</si>
  <si>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</si>
  <si>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</si>
  <si>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</si>
  <si>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</si>
  <si>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</si>
  <si>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</si>
  <si>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</si>
  <si>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</si>
  <si>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</si>
  <si>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</si>
  <si>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</si>
  <si>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</si>
  <si>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</si>
  <si>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</si>
  <si>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</si>
  <si>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</si>
  <si>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</si>
  <si>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</si>
  <si>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</si>
  <si>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</si>
  <si>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</si>
  <si>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</si>
  <si>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</si>
  <si>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</si>
  <si>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</si>
  <si>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</si>
  <si>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</si>
  <si>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</si>
  <si>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</si>
  <si>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</si>
  <si>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</si>
  <si>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</si>
  <si>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</si>
  <si>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</si>
  <si>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</si>
  <si>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</si>
  <si>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</si>
  <si>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</si>
  <si>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</si>
  <si>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</si>
  <si>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</si>
  <si>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</si>
  <si>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</si>
  <si>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</si>
  <si>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</si>
  <si>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</si>
  <si>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</si>
  <si>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</si>
  <si>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</si>
  <si>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</si>
  <si>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</si>
  <si>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</si>
  <si>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</si>
  <si>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</si>
  <si>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</si>
  <si>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</si>
  <si>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</si>
  <si>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</si>
  <si>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</si>
  <si>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</si>
  <si>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</si>
  <si>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</si>
  <si>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</si>
  <si>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</si>
  <si>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</si>
  <si>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</si>
  <si>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</si>
  <si>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</si>
  <si>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</si>
  <si>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</si>
  <si>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</si>
  <si>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</si>
  <si>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</si>
  <si>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</si>
  <si>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</si>
  <si>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</si>
  <si>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</si>
  <si>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</si>
  <si>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</si>
  <si>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</si>
  <si>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</si>
  <si>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</si>
  <si>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</si>
  <si>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</si>
  <si>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</si>
  <si>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</si>
  <si>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</si>
  <si>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</si>
  <si>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</si>
  <si>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</si>
  <si>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</si>
  <si>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</si>
  <si>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</si>
  <si>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</si>
  <si>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</si>
  <si>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</si>
  <si>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</si>
  <si>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</si>
  <si>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</si>
  <si>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</si>
  <si>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</si>
  <si>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</si>
  <si>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</si>
  <si>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</si>
  <si>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</si>
  <si>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</si>
  <si>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</si>
  <si>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</si>
  <si>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</si>
  <si>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</si>
  <si>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</si>
  <si>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</si>
  <si>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</si>
  <si>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</si>
  <si>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</si>
  <si>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</si>
  <si>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</si>
  <si>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</si>
  <si>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</si>
  <si>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</si>
  <si>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</si>
  <si>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</si>
  <si>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</si>
  <si>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</si>
  <si>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</si>
  <si>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</si>
  <si>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</si>
  <si>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</si>
  <si>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</si>
  <si>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</si>
  <si>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</si>
  <si>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</si>
  <si>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</si>
  <si>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</si>
  <si>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</si>
  <si>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</si>
  <si>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</si>
  <si>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</si>
  <si>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</si>
  <si>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</si>
  <si>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</si>
  <si>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</si>
  <si>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</si>
  <si>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</si>
  <si>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</si>
  <si>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</si>
  <si>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</si>
  <si>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</si>
  <si>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</si>
  <si>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</si>
  <si>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</si>
  <si>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</si>
  <si>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</si>
  <si>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</si>
  <si>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</si>
  <si>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</si>
  <si>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</si>
  <si>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</si>
  <si>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</si>
  <si>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</si>
  <si>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</si>
  <si>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</si>
  <si>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</si>
  <si>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</si>
  <si>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</si>
  <si>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</si>
  <si>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</si>
  <si>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</si>
  <si>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</si>
  <si>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</si>
  <si>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</si>
  <si>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</si>
  <si>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</si>
  <si>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</si>
  <si>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</si>
  <si>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</si>
  <si>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</si>
  <si>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</si>
  <si>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</si>
  <si>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</si>
  <si>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</si>
  <si>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</si>
  <si>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</si>
  <si>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</si>
  <si>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</si>
  <si>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</si>
  <si>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</si>
  <si>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</si>
  <si>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</si>
  <si>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</si>
  <si>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</si>
  <si>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</si>
  <si>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</si>
  <si>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</si>
  <si>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</si>
  <si>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</si>
  <si>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</si>
  <si>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</si>
  <si>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</si>
  <si>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</si>
  <si>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</si>
  <si>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</si>
  <si>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</si>
  <si>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</si>
  <si>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</si>
  <si>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</si>
  <si>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</si>
  <si>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</si>
  <si>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</si>
  <si>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</si>
  <si>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</si>
  <si>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</si>
  <si>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</si>
  <si>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</si>
  <si>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</si>
  <si>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</si>
  <si>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</si>
  <si>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</si>
  <si>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</si>
  <si>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</si>
  <si>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</si>
  <si>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</si>
  <si>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</si>
  <si>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</si>
  <si>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</si>
  <si>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</si>
  <si>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</si>
  <si>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</si>
  <si>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</si>
  <si>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</si>
  <si>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</si>
  <si>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</si>
  <si>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</si>
  <si>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</si>
  <si>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</si>
  <si>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</si>
  <si>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</si>
  <si>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</si>
  <si>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</si>
  <si>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</si>
  <si>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</si>
  <si>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</si>
  <si>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</si>
  <si>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</si>
  <si>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</si>
  <si>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</si>
  <si>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</si>
  <si>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</si>
  <si>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</si>
  <si>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</si>
  <si>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</si>
  <si>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</si>
  <si>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</si>
  <si>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</si>
  <si>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</si>
  <si>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</si>
  <si>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</si>
  <si>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</si>
  <si>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</si>
  <si>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</si>
  <si>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</si>
  <si>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</si>
  <si>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</si>
  <si>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</si>
  <si>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</si>
  <si>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</si>
  <si>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</si>
  <si>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</si>
  <si>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</si>
  <si>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</si>
  <si>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</si>
  <si>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</si>
  <si>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</si>
  <si>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</si>
  <si>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</si>
  <si>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</si>
  <si>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</si>
  <si>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</si>
  <si>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</si>
  <si>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</si>
  <si>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</si>
  <si>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</si>
  <si>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</si>
  <si>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</si>
  <si>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</si>
  <si>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</si>
  <si>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</si>
  <si>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</si>
  <si>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</si>
  <si>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</si>
  <si>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</si>
  <si>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</si>
  <si>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</si>
  <si>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</si>
  <si>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</si>
  <si>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</si>
  <si>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</si>
  <si>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</si>
  <si>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</si>
  <si>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</si>
  <si>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</si>
  <si>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</si>
  <si>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</si>
  <si>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</si>
  <si>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</si>
  <si>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</si>
  <si>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</si>
  <si>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</si>
  <si>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</si>
  <si>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</si>
  <si>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</si>
  <si>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</si>
  <si>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</si>
  <si>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</si>
  <si>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</si>
  <si>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</si>
  <si>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</si>
  <si>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</si>
  <si>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</si>
  <si>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</si>
  <si>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</si>
  <si>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</si>
  <si>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</si>
  <si>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</si>
  <si>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</si>
  <si>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</si>
  <si>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</si>
  <si>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</si>
  <si>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</si>
  <si>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</si>
  <si>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</si>
  <si>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</si>
  <si>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</si>
  <si>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</si>
  <si>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</si>
  <si>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</si>
  <si>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</si>
  <si>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</si>
  <si>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</si>
  <si>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</si>
  <si>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</si>
  <si>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</si>
  <si>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</si>
  <si>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</si>
  <si>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</si>
  <si>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</si>
  <si>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</si>
  <si>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</si>
  <si>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</si>
  <si>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</si>
  <si>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</si>
  <si>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</si>
  <si>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</si>
  <si>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</si>
  <si>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</si>
  <si>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</si>
  <si>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</si>
  <si>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</si>
  <si>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</si>
  <si>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</si>
  <si>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</si>
  <si>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</si>
  <si>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</si>
  <si>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</si>
  <si>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</si>
  <si>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</si>
  <si>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</si>
  <si>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</si>
  <si>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</si>
  <si>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</si>
  <si>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</si>
  <si>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</si>
  <si>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</si>
  <si>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</si>
  <si>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</si>
  <si>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</si>
  <si>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</si>
  <si>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</si>
  <si>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</si>
  <si>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</si>
  <si>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</si>
  <si>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</si>
  <si>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</si>
  <si>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</si>
  <si>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</si>
  <si>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</si>
  <si>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</si>
  <si>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</si>
  <si>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</si>
  <si>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</si>
  <si>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</si>
  <si>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</si>
  <si>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</si>
  <si>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</si>
  <si>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</si>
  <si>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</si>
  <si>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</si>
  <si>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</si>
  <si>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</si>
  <si>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</si>
  <si>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</si>
  <si>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</si>
  <si>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</si>
  <si>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</si>
  <si>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</si>
  <si>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</si>
  <si>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</si>
  <si>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</si>
  <si>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</si>
  <si>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</si>
  <si>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</si>
  <si>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</si>
  <si>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</si>
  <si>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</si>
  <si>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</si>
  <si>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</si>
  <si>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</si>
  <si>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</si>
  <si>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</si>
  <si>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</si>
  <si>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</si>
  <si>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</si>
  <si>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</si>
  <si>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</si>
  <si>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</si>
  <si>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</si>
  <si>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</si>
  <si>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</si>
  <si>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</si>
  <si>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</si>
  <si>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</si>
  <si>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</si>
  <si>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</si>
  <si>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</si>
  <si>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</si>
  <si>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</si>
  <si>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</si>
  <si>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</si>
  <si>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</si>
  <si>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</si>
  <si>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</si>
  <si>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</si>
  <si>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</si>
  <si>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</si>
  <si>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</si>
  <si>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</si>
  <si>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</si>
  <si>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</si>
  <si>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</si>
  <si>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</si>
  <si>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</si>
  <si>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</si>
  <si>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</si>
  <si>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</si>
  <si>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</si>
  <si>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</si>
  <si>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</si>
  <si>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</si>
  <si>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</si>
  <si>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</si>
  <si>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</si>
  <si>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</si>
  <si>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</si>
  <si>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</si>
  <si>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</si>
  <si>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</si>
  <si>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</si>
  <si>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</si>
  <si>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</si>
  <si>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</si>
  <si>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</si>
  <si>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</si>
  <si>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</si>
  <si>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</si>
  <si>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</si>
  <si>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</si>
  <si>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</si>
  <si>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</si>
  <si>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</si>
  <si>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</si>
  <si>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</si>
  <si>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</si>
  <si>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</si>
  <si>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</si>
  <si>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</si>
  <si>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</si>
  <si>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</si>
  <si>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</si>
  <si>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</si>
  <si>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</si>
  <si>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</si>
  <si>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</si>
  <si>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</si>
  <si>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</si>
  <si>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</si>
  <si>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</si>
  <si>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</si>
  <si>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</si>
  <si>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</si>
  <si>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</si>
  <si>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</si>
  <si>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</si>
  <si>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</si>
  <si>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</si>
  <si>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</si>
  <si>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</si>
  <si>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</si>
  <si>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</si>
  <si>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</si>
  <si>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</si>
  <si>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</si>
  <si>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</si>
  <si>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</si>
  <si>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</si>
  <si>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</si>
  <si>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</si>
  <si>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</si>
  <si>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</si>
  <si>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</si>
  <si>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</si>
  <si>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</si>
  <si>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</si>
  <si>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</si>
  <si>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</si>
  <si>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</si>
  <si>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</si>
  <si>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</si>
  <si>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</si>
  <si>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</si>
  <si>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</si>
  <si>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</si>
  <si>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</si>
  <si>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</si>
  <si>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</si>
  <si>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</si>
  <si>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</si>
  <si>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</si>
  <si>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</si>
  <si>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</si>
  <si>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</si>
  <si>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</si>
  <si>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</si>
  <si>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</si>
  <si>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</si>
  <si>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</si>
  <si>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</si>
  <si>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</si>
  <si>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</si>
  <si>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</si>
  <si>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</si>
  <si>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</si>
  <si>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</si>
  <si>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</si>
  <si>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</si>
  <si>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</si>
  <si>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</si>
  <si>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</si>
  <si>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</si>
  <si>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</si>
  <si>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</si>
  <si>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</si>
  <si>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</si>
  <si>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</si>
  <si>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</si>
  <si>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</si>
  <si>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</si>
  <si>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</si>
  <si>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</si>
  <si>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</si>
  <si>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</si>
  <si>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</si>
  <si>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</si>
  <si>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</si>
  <si>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</si>
  <si>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</si>
  <si>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</si>
  <si>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</si>
  <si>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</si>
  <si>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</si>
  <si>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</si>
  <si>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</si>
  <si>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</si>
  <si>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</si>
  <si>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</si>
  <si>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</si>
  <si>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</si>
  <si>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</si>
  <si>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</si>
  <si>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</si>
  <si>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</si>
  <si>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</si>
  <si>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</si>
  <si>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</si>
  <si>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</si>
  <si>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</si>
  <si>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</si>
  <si>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</si>
  <si>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</si>
  <si>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</si>
  <si>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</si>
  <si>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</si>
  <si>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</si>
  <si>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</si>
  <si>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</si>
  <si>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</si>
  <si>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</si>
  <si>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</si>
  <si>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</si>
  <si>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</si>
  <si>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</si>
  <si>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</si>
  <si>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</si>
  <si>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</si>
  <si>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</si>
  <si>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</si>
  <si>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</si>
  <si>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</si>
  <si>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</si>
  <si>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</si>
  <si>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</si>
  <si>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</si>
  <si>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</si>
  <si>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</si>
  <si>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</si>
  <si>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</si>
  <si>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</si>
  <si>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</si>
  <si>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</si>
  <si>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</si>
  <si>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</si>
  <si>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</si>
  <si>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</si>
  <si>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</si>
  <si>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</si>
  <si>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</si>
  <si>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</si>
  <si>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</si>
  <si>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</si>
  <si>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</si>
  <si>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</si>
  <si>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</si>
  <si>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</si>
  <si>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</si>
  <si>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</si>
  <si>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</si>
  <si>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</si>
  <si>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</si>
  <si>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</si>
  <si>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</si>
  <si>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</si>
  <si>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</si>
  <si>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</si>
  <si>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</si>
  <si>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</si>
  <si>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</si>
  <si>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</si>
  <si>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</si>
  <si>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</si>
  <si>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</si>
  <si>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</si>
  <si>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</si>
  <si>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</si>
  <si>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</si>
  <si>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</si>
  <si>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</si>
  <si>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</si>
  <si>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</si>
  <si>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</si>
  <si>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</si>
  <si>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</si>
  <si>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</si>
  <si>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</si>
  <si>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</si>
  <si>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</si>
  <si>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</si>
  <si>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</si>
  <si>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</si>
  <si>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</si>
  <si>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</si>
  <si>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</si>
  <si>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</si>
  <si>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</si>
  <si>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</si>
  <si>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</si>
  <si>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</si>
  <si>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</si>
  <si>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</si>
  <si>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</si>
  <si>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</si>
  <si>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</si>
  <si>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</si>
  <si>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</si>
  <si>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</si>
  <si>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</si>
  <si>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</si>
  <si>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</si>
  <si>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</si>
  <si>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</si>
  <si>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</si>
  <si>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</si>
  <si>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</si>
  <si>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</si>
  <si>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</si>
  <si>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</si>
  <si>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</si>
  <si>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</si>
  <si>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</si>
  <si>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</si>
  <si>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</si>
  <si>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</si>
  <si>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</si>
  <si>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</si>
  <si>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</si>
  <si>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</si>
  <si>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</si>
  <si>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</si>
  <si>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</si>
  <si>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</si>
  <si>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</si>
  <si>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</si>
  <si>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</si>
  <si>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</si>
  <si>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</si>
  <si>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</si>
  <si>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</si>
  <si>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</si>
  <si>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</si>
  <si>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</si>
  <si>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</si>
  <si>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</si>
  <si>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</si>
  <si>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</si>
  <si>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</si>
  <si>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</si>
  <si>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</si>
  <si>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</si>
  <si>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</si>
  <si>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</si>
  <si>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</si>
  <si>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</si>
  <si>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</si>
  <si>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</si>
  <si>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</si>
  <si>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</si>
  <si>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</si>
  <si>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</si>
  <si>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</si>
  <si>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</si>
  <si>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</si>
  <si>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</si>
  <si>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</si>
  <si>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</si>
  <si>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</si>
  <si>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</si>
  <si>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</si>
  <si>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</si>
  <si>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</si>
  <si>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</si>
  <si>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</si>
  <si>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</si>
  <si>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</si>
  <si>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</si>
  <si>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</si>
  <si>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</si>
  <si>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</si>
  <si>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</si>
  <si>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</si>
  <si>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</si>
  <si>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</si>
  <si>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</si>
  <si>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</si>
  <si>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</si>
  <si>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</si>
  <si>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</si>
  <si>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</si>
  <si>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</si>
  <si>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</si>
  <si>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</si>
  <si>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</si>
  <si>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</si>
  <si>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</si>
  <si>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</si>
  <si>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</si>
  <si>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</si>
  <si>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</si>
  <si>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</si>
  <si>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</si>
  <si>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</si>
  <si>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</si>
  <si>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</si>
  <si>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</si>
  <si>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</si>
  <si>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</si>
  <si>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</si>
  <si>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</si>
  <si>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</si>
  <si>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</si>
  <si>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</si>
  <si>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</si>
  <si>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</si>
  <si>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</si>
  <si>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</si>
  <si>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</si>
  <si>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</si>
  <si>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</si>
  <si>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</si>
  <si>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</si>
  <si>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</si>
  <si>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</si>
  <si>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</si>
  <si>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</si>
  <si>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</si>
  <si>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</si>
  <si>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</si>
  <si>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</si>
  <si>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</si>
  <si>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</si>
  <si>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</si>
  <si>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</si>
  <si>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</si>
  <si>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</si>
  <si>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</si>
  <si>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</si>
  <si>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</si>
  <si>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</si>
  <si>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</si>
  <si>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</si>
  <si>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</si>
  <si>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</si>
  <si>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</si>
  <si>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</si>
  <si>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</si>
  <si>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</si>
  <si>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</si>
  <si>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</si>
  <si>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</si>
  <si>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</si>
  <si>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</si>
  <si>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</si>
  <si>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</si>
  <si>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</si>
  <si>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</si>
  <si>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</si>
  <si>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</si>
  <si>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</si>
  <si>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</si>
  <si>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</si>
  <si>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</si>
  <si>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</si>
  <si>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</si>
  <si>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</si>
  <si>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</si>
  <si>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</si>
  <si>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</si>
  <si>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</si>
  <si>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</si>
  <si>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</si>
  <si>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</si>
  <si>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</si>
  <si>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</si>
  <si>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</si>
  <si>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</si>
  <si>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</si>
  <si>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</si>
  <si>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</si>
  <si>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</si>
  <si>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</si>
  <si>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</si>
  <si>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</si>
  <si>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</si>
  <si>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</si>
  <si>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</si>
  <si>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</si>
  <si>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</si>
  <si>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</si>
  <si>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</si>
  <si>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</si>
  <si>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</si>
  <si>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</si>
  <si>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</si>
  <si>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</si>
  <si>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</si>
  <si>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</si>
  <si>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</si>
  <si>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</si>
  <si>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</si>
  <si>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</si>
  <si>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</si>
  <si>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</si>
  <si>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</si>
  <si>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</si>
  <si>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</si>
  <si>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</si>
  <si>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</si>
  <si>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</si>
  <si>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</si>
  <si>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</si>
  <si>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</si>
  <si>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</si>
  <si>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</si>
  <si>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</si>
  <si>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</si>
  <si>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</si>
  <si>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</si>
  <si>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</si>
  <si>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</si>
  <si>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</si>
  <si>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</si>
  <si>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</si>
  <si>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</si>
  <si>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</si>
  <si>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</si>
  <si>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</si>
  <si>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</si>
  <si>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</si>
  <si>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</si>
  <si>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</si>
  <si>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</si>
  <si>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</si>
  <si>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</si>
  <si>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</si>
  <si>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</si>
  <si>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</si>
  <si>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</si>
  <si>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</si>
  <si>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</si>
  <si>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</si>
  <si>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</si>
  <si>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</si>
  <si>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</si>
  <si>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</si>
  <si>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</si>
  <si>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</si>
  <si>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</si>
  <si>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</si>
  <si>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</si>
  <si>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</si>
  <si>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</si>
  <si>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</si>
  <si>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</si>
  <si>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</si>
  <si>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</si>
  <si>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</si>
  <si>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</si>
  <si>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</si>
  <si>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</si>
  <si>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</si>
  <si>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</si>
  <si>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</si>
  <si>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</si>
  <si>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</si>
  <si>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</si>
  <si>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</si>
  <si>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</si>
  <si>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</si>
  <si>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</si>
  <si>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</si>
  <si>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</si>
  <si>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</si>
  <si>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</si>
  <si>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</si>
  <si>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</si>
  <si>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</si>
  <si>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</si>
  <si>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</si>
  <si>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</si>
  <si>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</si>
  <si>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</si>
  <si>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</si>
  <si>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</si>
  <si>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</si>
  <si>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</si>
  <si>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</si>
  <si>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</si>
  <si>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</si>
  <si>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</si>
  <si>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</si>
  <si>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</si>
  <si>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</si>
  <si>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</si>
  <si>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</si>
  <si>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</si>
  <si>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</si>
  <si>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</si>
  <si>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</si>
  <si>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</si>
  <si>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</si>
  <si>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</si>
  <si>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</si>
  <si>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</si>
  <si>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</si>
  <si>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</si>
  <si>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</si>
  <si>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</si>
  <si>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</si>
  <si>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</si>
  <si>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</si>
  <si>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</si>
  <si>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</si>
  <si>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</si>
  <si>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</si>
  <si>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</si>
  <si>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</si>
  <si>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</si>
  <si>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</si>
  <si>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</si>
  <si>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</si>
  <si>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</si>
  <si>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</si>
  <si>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</si>
  <si>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</si>
  <si>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</si>
  <si>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</si>
  <si>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</si>
  <si>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</si>
  <si>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</si>
  <si>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</si>
  <si>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</si>
  <si>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</si>
  <si>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</si>
  <si>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</si>
  <si>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</si>
  <si>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</si>
  <si>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</si>
  <si>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</si>
  <si>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</si>
  <si>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</si>
  <si>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</si>
  <si>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</si>
  <si>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</si>
  <si>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</si>
  <si>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</si>
  <si>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</si>
  <si>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</si>
  <si>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</si>
  <si>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</si>
  <si>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</si>
  <si>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</si>
  <si>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</si>
  <si>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</si>
  <si>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</si>
  <si>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</si>
  <si>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</si>
  <si>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</si>
  <si>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</si>
  <si>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</si>
  <si>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</si>
  <si>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</si>
  <si>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</si>
  <si>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</si>
  <si>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</si>
  <si>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</si>
  <si>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</si>
  <si>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</si>
  <si>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</si>
  <si>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</si>
  <si>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</si>
  <si>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</si>
  <si>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</si>
  <si>
    <t>2021-13-10000315</t>
  </si>
  <si>
    <t xml:space="preserve">Prestar los servicios de educación inicial en el marco de la atención integral en Centros de Desarrollo Infantil -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</si>
</sst>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60" zoomScaleNormal="60"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9" t="str">
        <f>HYPERLINK("#MI_Oferente_Singular!A114","CAPACIDAD RESIDUAL")</f>
        <v>CAPACIDAD RESIDUAL</v>
      </c>
      <c r="F8" s="180"/>
      <c r="G8" s="181"/>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9" t="str">
        <f>HYPERLINK("#MI_Oferente_Singular!A162","TALENTO HUMANO")</f>
        <v>TALENTO HUMANO</v>
      </c>
      <c r="F9" s="180"/>
      <c r="G9" s="181"/>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9" t="str">
        <f>HYPERLINK("#MI_Oferente_Singular!F162","INFRAESTRUCTURA")</f>
        <v>INFRAESTRUCTURA</v>
      </c>
      <c r="F10" s="180"/>
      <c r="G10" s="181"/>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2736</v>
      </c>
      <c r="D15" s="35"/>
      <c r="E15" s="35"/>
      <c r="F15" s="5"/>
      <c r="G15" s="32" t="s">
        <v>1168</v>
      </c>
      <c r="H15" s="103" t="s">
        <v>208</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182"/>
      <c r="I20" s="138" t="s">
        <v>208</v>
      </c>
      <c r="J20" s="139" t="s">
        <v>231</v>
      </c>
      <c r="K20" s="140">
        <v>2045947812</v>
      </c>
      <c r="L20" s="141">
        <v>44228</v>
      </c>
      <c r="M20" s="141">
        <v>44561</v>
      </c>
      <c r="N20" s="126">
        <f>+(M20-L20)/30</f>
        <v>11.1</v>
      </c>
      <c r="O20" s="129"/>
      <c r="U20" s="125"/>
      <c r="V20" s="105">
        <f ca="1">NOW()</f>
        <v>44194.787302893521</v>
      </c>
      <c r="W20" s="105">
        <f ca="1">NOW()</f>
        <v>44194.787302893521</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FUNDACION HACIA EL DESARROLLO SOCIAL FUNDES</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2737</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2703</v>
      </c>
      <c r="E48" s="167">
        <v>40924</v>
      </c>
      <c r="F48" s="167">
        <v>41274</v>
      </c>
      <c r="G48" s="149">
        <f>IF(AND(E48&lt;&gt;"",F48&lt;&gt;""),((F48-E48)/30),"")</f>
        <v>11.666666666666666</v>
      </c>
      <c r="H48" s="114" t="s">
        <v>2720</v>
      </c>
      <c r="I48" s="113" t="s">
        <v>208</v>
      </c>
      <c r="J48" s="113" t="s">
        <v>210</v>
      </c>
      <c r="K48" s="115"/>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2704</v>
      </c>
      <c r="E49" s="167">
        <v>40921</v>
      </c>
      <c r="F49" s="167">
        <v>41273</v>
      </c>
      <c r="G49" s="149">
        <f t="shared" ref="G49:G50" si="3">IF(AND(E49&lt;&gt;"",F49&lt;&gt;""),((F49-E49)/30),"")</f>
        <v>11.733333333333333</v>
      </c>
      <c r="H49" s="166" t="s">
        <v>2721</v>
      </c>
      <c r="I49" s="113" t="s">
        <v>208</v>
      </c>
      <c r="J49" s="113" t="s">
        <v>210</v>
      </c>
      <c r="K49" s="115"/>
      <c r="L49" s="116" t="s">
        <v>1148</v>
      </c>
      <c r="M49" s="110">
        <f t="shared" si="2"/>
        <v>1</v>
      </c>
      <c r="N49" s="116" t="s">
        <v>27</v>
      </c>
      <c r="O49" s="116" t="s">
        <v>26</v>
      </c>
      <c r="P49" s="78"/>
    </row>
    <row r="50" spans="1:16" s="6" customFormat="1" ht="24.75" customHeight="1" x14ac:dyDescent="0.25">
      <c r="A50" s="134">
        <v>3</v>
      </c>
      <c r="B50" s="114" t="s">
        <v>2665</v>
      </c>
      <c r="C50" s="116" t="s">
        <v>31</v>
      </c>
      <c r="D50" s="113" t="s">
        <v>2705</v>
      </c>
      <c r="E50" s="167">
        <v>40921</v>
      </c>
      <c r="F50" s="167">
        <v>41274</v>
      </c>
      <c r="G50" s="149">
        <f t="shared" si="3"/>
        <v>11.766666666666667</v>
      </c>
      <c r="H50" s="166" t="s">
        <v>2720</v>
      </c>
      <c r="I50" s="113" t="s">
        <v>208</v>
      </c>
      <c r="J50" s="113" t="s">
        <v>210</v>
      </c>
      <c r="K50" s="115"/>
      <c r="L50" s="116" t="s">
        <v>1148</v>
      </c>
      <c r="M50" s="110">
        <f t="shared" si="2"/>
        <v>1</v>
      </c>
      <c r="N50" s="116" t="s">
        <v>27</v>
      </c>
      <c r="O50" s="116" t="s">
        <v>26</v>
      </c>
      <c r="P50" s="78"/>
    </row>
    <row r="51" spans="1:16" s="6" customFormat="1" ht="24.75" customHeight="1" outlineLevel="1" x14ac:dyDescent="0.25">
      <c r="A51" s="134">
        <v>4</v>
      </c>
      <c r="B51" s="114" t="s">
        <v>2665</v>
      </c>
      <c r="C51" s="116" t="s">
        <v>31</v>
      </c>
      <c r="D51" s="170" t="s">
        <v>2706</v>
      </c>
      <c r="E51" s="171">
        <v>41183</v>
      </c>
      <c r="F51" s="171">
        <v>41274</v>
      </c>
      <c r="G51" s="149">
        <f t="shared" ref="G51:G107" si="4">IF(AND(E51&lt;&gt;"",F51&lt;&gt;""),((F51-E51)/30),"")</f>
        <v>3.0333333333333332</v>
      </c>
      <c r="H51" s="172" t="s">
        <v>2722</v>
      </c>
      <c r="I51" s="113" t="s">
        <v>208</v>
      </c>
      <c r="J51" s="113" t="s">
        <v>210</v>
      </c>
      <c r="K51" s="111"/>
      <c r="L51" s="116" t="s">
        <v>1148</v>
      </c>
      <c r="M51" s="110">
        <f t="shared" si="2"/>
        <v>1</v>
      </c>
      <c r="N51" s="116" t="s">
        <v>27</v>
      </c>
      <c r="O51" s="116" t="s">
        <v>26</v>
      </c>
      <c r="P51" s="78"/>
    </row>
    <row r="52" spans="1:16" s="7" customFormat="1" ht="24.75" customHeight="1" outlineLevel="1" x14ac:dyDescent="0.25">
      <c r="A52" s="135">
        <v>5</v>
      </c>
      <c r="B52" s="114" t="s">
        <v>2665</v>
      </c>
      <c r="C52" s="116" t="s">
        <v>31</v>
      </c>
      <c r="D52" s="170" t="s">
        <v>2707</v>
      </c>
      <c r="E52" s="171">
        <v>41183</v>
      </c>
      <c r="F52" s="171">
        <v>41274</v>
      </c>
      <c r="G52" s="149">
        <f>IF(AND(E52&lt;&gt;"",F52&lt;&gt;""),((F52-E52)/30),"")</f>
        <v>3.0333333333333332</v>
      </c>
      <c r="H52" s="172" t="s">
        <v>2723</v>
      </c>
      <c r="I52" s="113" t="s">
        <v>208</v>
      </c>
      <c r="J52" s="113" t="s">
        <v>210</v>
      </c>
      <c r="K52" s="111"/>
      <c r="L52" s="116" t="s">
        <v>1148</v>
      </c>
      <c r="M52" s="110">
        <f t="shared" si="2"/>
        <v>1</v>
      </c>
      <c r="N52" s="116" t="s">
        <v>27</v>
      </c>
      <c r="O52" s="116" t="s">
        <v>26</v>
      </c>
      <c r="P52" s="79"/>
    </row>
    <row r="53" spans="1:16" s="7" customFormat="1" ht="24.75" customHeight="1" outlineLevel="1" x14ac:dyDescent="0.25">
      <c r="A53" s="135">
        <v>6</v>
      </c>
      <c r="B53" s="114" t="s">
        <v>2665</v>
      </c>
      <c r="C53" s="116" t="s">
        <v>31</v>
      </c>
      <c r="D53" s="170" t="s">
        <v>2708</v>
      </c>
      <c r="E53" s="171">
        <v>41296</v>
      </c>
      <c r="F53" s="171">
        <v>41639</v>
      </c>
      <c r="G53" s="149">
        <f>IF(AND(E53&lt;&gt;"",F53&lt;&gt;""),((F53-E53)/30),"")</f>
        <v>11.433333333333334</v>
      </c>
      <c r="H53" s="172" t="s">
        <v>2724</v>
      </c>
      <c r="I53" s="113" t="s">
        <v>208</v>
      </c>
      <c r="J53" s="113" t="s">
        <v>210</v>
      </c>
      <c r="K53" s="111"/>
      <c r="L53" s="116" t="s">
        <v>1148</v>
      </c>
      <c r="M53" s="110">
        <f t="shared" si="2"/>
        <v>1</v>
      </c>
      <c r="N53" s="116" t="s">
        <v>27</v>
      </c>
      <c r="O53" s="116" t="s">
        <v>26</v>
      </c>
      <c r="P53" s="79"/>
    </row>
    <row r="54" spans="1:16" s="7" customFormat="1" ht="24.75" customHeight="1" outlineLevel="1" x14ac:dyDescent="0.25">
      <c r="A54" s="135">
        <v>7</v>
      </c>
      <c r="B54" s="114" t="s">
        <v>2665</v>
      </c>
      <c r="C54" s="116" t="s">
        <v>31</v>
      </c>
      <c r="D54" s="170" t="s">
        <v>2709</v>
      </c>
      <c r="E54" s="171">
        <v>41296</v>
      </c>
      <c r="F54" s="171">
        <v>41639</v>
      </c>
      <c r="G54" s="149">
        <f>IF(AND(E54&lt;&gt;"",F54&lt;&gt;""),((F54-E54)/30),"")</f>
        <v>11.433333333333334</v>
      </c>
      <c r="H54" s="172" t="s">
        <v>2725</v>
      </c>
      <c r="I54" s="113" t="s">
        <v>208</v>
      </c>
      <c r="J54" s="113" t="s">
        <v>210</v>
      </c>
      <c r="K54" s="111"/>
      <c r="L54" s="116" t="s">
        <v>1148</v>
      </c>
      <c r="M54" s="110">
        <f t="shared" si="2"/>
        <v>1</v>
      </c>
      <c r="N54" s="116" t="s">
        <v>27</v>
      </c>
      <c r="O54" s="116" t="s">
        <v>26</v>
      </c>
      <c r="P54" s="79"/>
    </row>
    <row r="55" spans="1:16" s="7" customFormat="1" ht="24.75" customHeight="1" outlineLevel="1" x14ac:dyDescent="0.25">
      <c r="A55" s="135">
        <v>8</v>
      </c>
      <c r="B55" s="114" t="s">
        <v>2665</v>
      </c>
      <c r="C55" s="116" t="s">
        <v>31</v>
      </c>
      <c r="D55" s="170" t="s">
        <v>2710</v>
      </c>
      <c r="E55" s="171">
        <v>41299</v>
      </c>
      <c r="F55" s="171">
        <v>41638</v>
      </c>
      <c r="G55" s="149">
        <f t="shared" si="4"/>
        <v>11.3</v>
      </c>
      <c r="H55" s="172" t="s">
        <v>2726</v>
      </c>
      <c r="I55" s="113" t="s">
        <v>208</v>
      </c>
      <c r="J55" s="113" t="s">
        <v>210</v>
      </c>
      <c r="K55" s="115"/>
      <c r="L55" s="116" t="s">
        <v>1148</v>
      </c>
      <c r="M55" s="110">
        <f t="shared" si="2"/>
        <v>1</v>
      </c>
      <c r="N55" s="116" t="s">
        <v>27</v>
      </c>
      <c r="O55" s="116" t="s">
        <v>26</v>
      </c>
      <c r="P55" s="79"/>
    </row>
    <row r="56" spans="1:16" s="7" customFormat="1" ht="24.75" customHeight="1" outlineLevel="1" x14ac:dyDescent="0.25">
      <c r="A56" s="135">
        <v>9</v>
      </c>
      <c r="B56" s="114" t="s">
        <v>2665</v>
      </c>
      <c r="C56" s="116" t="s">
        <v>31</v>
      </c>
      <c r="D56" s="170" t="s">
        <v>2711</v>
      </c>
      <c r="E56" s="171">
        <v>41529</v>
      </c>
      <c r="F56" s="171">
        <v>41639</v>
      </c>
      <c r="G56" s="149">
        <f t="shared" si="4"/>
        <v>3.6666666666666665</v>
      </c>
      <c r="H56" s="172" t="s">
        <v>2727</v>
      </c>
      <c r="I56" s="113" t="s">
        <v>208</v>
      </c>
      <c r="J56" s="113" t="s">
        <v>210</v>
      </c>
      <c r="K56" s="111"/>
      <c r="L56" s="116" t="s">
        <v>1148</v>
      </c>
      <c r="M56" s="110">
        <f t="shared" si="2"/>
        <v>1</v>
      </c>
      <c r="N56" s="116" t="s">
        <v>27</v>
      </c>
      <c r="O56" s="116" t="s">
        <v>26</v>
      </c>
      <c r="P56" s="79"/>
    </row>
    <row r="57" spans="1:16" s="7" customFormat="1" ht="24.75" customHeight="1" outlineLevel="1" x14ac:dyDescent="0.25">
      <c r="A57" s="135">
        <v>10</v>
      </c>
      <c r="B57" s="114" t="s">
        <v>2665</v>
      </c>
      <c r="C57" s="116" t="s">
        <v>31</v>
      </c>
      <c r="D57" s="170" t="s">
        <v>2712</v>
      </c>
      <c r="E57" s="171">
        <v>41529</v>
      </c>
      <c r="F57" s="171">
        <v>42004</v>
      </c>
      <c r="G57" s="149">
        <f>IF(AND(E57&lt;&gt;"",F57&lt;&gt;""),((F57-E57)/30),"")</f>
        <v>15.833333333333334</v>
      </c>
      <c r="H57" s="172" t="s">
        <v>2728</v>
      </c>
      <c r="I57" s="113" t="s">
        <v>208</v>
      </c>
      <c r="J57" s="113" t="s">
        <v>210</v>
      </c>
      <c r="K57" s="111"/>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170" t="s">
        <v>2713</v>
      </c>
      <c r="E58" s="171">
        <v>42003</v>
      </c>
      <c r="F58" s="171">
        <v>42369</v>
      </c>
      <c r="G58" s="149">
        <f>IF(AND(E58&lt;&gt;"",F58&lt;&gt;""),((F58-E58)/30),"")</f>
        <v>12.2</v>
      </c>
      <c r="H58" s="172" t="s">
        <v>2729</v>
      </c>
      <c r="I58" s="113" t="s">
        <v>208</v>
      </c>
      <c r="J58" s="113" t="s">
        <v>210</v>
      </c>
      <c r="K58" s="111"/>
      <c r="L58" s="116" t="s">
        <v>1148</v>
      </c>
      <c r="M58" s="110">
        <f t="shared" si="5"/>
        <v>1</v>
      </c>
      <c r="N58" s="116" t="s">
        <v>27</v>
      </c>
      <c r="O58" s="116" t="s">
        <v>26</v>
      </c>
      <c r="P58" s="79"/>
    </row>
    <row r="59" spans="1:16" s="7" customFormat="1" ht="24.75" customHeight="1" outlineLevel="1" x14ac:dyDescent="0.25">
      <c r="A59" s="135">
        <v>12</v>
      </c>
      <c r="B59" s="114" t="s">
        <v>2665</v>
      </c>
      <c r="C59" s="116" t="s">
        <v>31</v>
      </c>
      <c r="D59" s="170" t="s">
        <v>2714</v>
      </c>
      <c r="E59" s="171">
        <v>41971</v>
      </c>
      <c r="F59" s="171">
        <v>42034</v>
      </c>
      <c r="G59" s="149">
        <f>IF(AND(E59&lt;&gt;"",F59&lt;&gt;""),((F59-E59)/30),"")</f>
        <v>2.1</v>
      </c>
      <c r="H59" s="172" t="s">
        <v>2730</v>
      </c>
      <c r="I59" s="113" t="s">
        <v>208</v>
      </c>
      <c r="J59" s="113" t="s">
        <v>210</v>
      </c>
      <c r="K59" s="111"/>
      <c r="L59" s="116" t="s">
        <v>1148</v>
      </c>
      <c r="M59" s="110">
        <f t="shared" si="5"/>
        <v>1</v>
      </c>
      <c r="N59" s="116" t="s">
        <v>27</v>
      </c>
      <c r="O59" s="116" t="s">
        <v>26</v>
      </c>
      <c r="P59" s="79"/>
    </row>
    <row r="60" spans="1:16" s="7" customFormat="1" ht="24.75" customHeight="1" outlineLevel="1" x14ac:dyDescent="0.25">
      <c r="A60" s="135">
        <v>13</v>
      </c>
      <c r="B60" s="114" t="s">
        <v>2665</v>
      </c>
      <c r="C60" s="116" t="s">
        <v>31</v>
      </c>
      <c r="D60" s="170" t="s">
        <v>2715</v>
      </c>
      <c r="E60" s="171">
        <v>41656</v>
      </c>
      <c r="F60" s="171">
        <v>42034</v>
      </c>
      <c r="G60" s="149">
        <f t="shared" si="4"/>
        <v>12.6</v>
      </c>
      <c r="H60" s="172" t="s">
        <v>2731</v>
      </c>
      <c r="I60" s="113" t="s">
        <v>208</v>
      </c>
      <c r="J60" s="113" t="s">
        <v>210</v>
      </c>
      <c r="K60" s="111"/>
      <c r="L60" s="116" t="s">
        <v>1148</v>
      </c>
      <c r="M60" s="110">
        <f t="shared" si="5"/>
        <v>1</v>
      </c>
      <c r="N60" s="116" t="s">
        <v>27</v>
      </c>
      <c r="O60" s="116" t="s">
        <v>26</v>
      </c>
      <c r="P60" s="79"/>
    </row>
    <row r="61" spans="1:16" s="7" customFormat="1" ht="24.75" customHeight="1" outlineLevel="1" x14ac:dyDescent="0.25">
      <c r="A61" s="135">
        <v>14</v>
      </c>
      <c r="B61" s="114" t="s">
        <v>2665</v>
      </c>
      <c r="C61" s="116" t="s">
        <v>31</v>
      </c>
      <c r="D61" s="170" t="s">
        <v>2716</v>
      </c>
      <c r="E61" s="171">
        <v>41660</v>
      </c>
      <c r="F61" s="171">
        <v>41973</v>
      </c>
      <c r="G61" s="149">
        <f t="shared" si="4"/>
        <v>10.433333333333334</v>
      </c>
      <c r="H61" s="172" t="s">
        <v>2732</v>
      </c>
      <c r="I61" s="113" t="s">
        <v>208</v>
      </c>
      <c r="J61" s="113" t="s">
        <v>210</v>
      </c>
      <c r="K61" s="111"/>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1"/>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1"/>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1"/>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1"/>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2717</v>
      </c>
      <c r="E70" s="136">
        <v>42675</v>
      </c>
      <c r="F70" s="136">
        <v>42719</v>
      </c>
      <c r="G70" s="149">
        <f t="shared" si="4"/>
        <v>1.4666666666666666</v>
      </c>
      <c r="H70" s="114" t="s">
        <v>2733</v>
      </c>
      <c r="I70" s="113" t="s">
        <v>208</v>
      </c>
      <c r="J70" s="113" t="s">
        <v>210</v>
      </c>
      <c r="K70" s="111"/>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2718</v>
      </c>
      <c r="E71" s="136">
        <v>42675</v>
      </c>
      <c r="F71" s="136">
        <v>42719</v>
      </c>
      <c r="G71" s="149">
        <f t="shared" si="4"/>
        <v>1.4666666666666666</v>
      </c>
      <c r="H71" s="114" t="s">
        <v>2734</v>
      </c>
      <c r="I71" s="113" t="s">
        <v>208</v>
      </c>
      <c r="J71" s="113" t="s">
        <v>210</v>
      </c>
      <c r="K71" s="111"/>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2719</v>
      </c>
      <c r="E73" s="136">
        <v>43313</v>
      </c>
      <c r="F73" s="136">
        <v>43449</v>
      </c>
      <c r="G73" s="149">
        <f t="shared" si="4"/>
        <v>4.5333333333333332</v>
      </c>
      <c r="H73" s="114" t="s">
        <v>2735</v>
      </c>
      <c r="I73" s="113" t="s">
        <v>208</v>
      </c>
      <c r="J73" s="113" t="s">
        <v>210</v>
      </c>
      <c r="K73" s="111"/>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6"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3"/>
      <c r="Z178" s="154" t="str">
        <f>IF(Y178&gt;0,SUM(E180+Y178),"")</f>
        <v/>
      </c>
      <c r="AA178" s="19"/>
      <c r="AB178" s="19"/>
    </row>
    <row r="179" spans="1:28" ht="23.25" x14ac:dyDescent="0.25">
      <c r="A179" s="9"/>
      <c r="B179" s="217" t="s">
        <v>2669</v>
      </c>
      <c r="C179" s="217"/>
      <c r="D179" s="217"/>
      <c r="E179" s="160">
        <v>0.02</v>
      </c>
      <c r="F179" s="159">
        <v>0.06</v>
      </c>
      <c r="G179" s="154">
        <f>IF(F179&gt;0,SUM(E179+F179),"")</f>
        <v>0.08</v>
      </c>
      <c r="H179" s="5"/>
      <c r="I179" s="217" t="s">
        <v>2671</v>
      </c>
      <c r="J179" s="217"/>
      <c r="K179" s="217"/>
      <c r="L179" s="217"/>
      <c r="M179" s="161">
        <v>0.05</v>
      </c>
      <c r="O179" s="8"/>
      <c r="Q179" s="19"/>
      <c r="R179" s="148">
        <f>IF(M179&gt;0,SUM(L179+M179),"")</f>
        <v>0.05</v>
      </c>
      <c r="T179" s="19"/>
      <c r="U179" s="173" t="s">
        <v>1166</v>
      </c>
      <c r="V179" s="173"/>
      <c r="W179" s="173"/>
      <c r="X179" s="24">
        <v>0.02</v>
      </c>
      <c r="Y179" s="153"/>
      <c r="Z179" s="154" t="str">
        <f>IF(Y179&gt;0,SUM(E181+Y179),"")</f>
        <v/>
      </c>
      <c r="AA179" s="19"/>
      <c r="AB179" s="19"/>
    </row>
    <row r="180" spans="1:28" ht="23.25" hidden="1" x14ac:dyDescent="0.25">
      <c r="A180" s="9"/>
      <c r="B180" s="197"/>
      <c r="C180" s="197"/>
      <c r="D180" s="197"/>
      <c r="E180" s="158"/>
      <c r="H180" s="5"/>
      <c r="I180" s="197"/>
      <c r="J180" s="197"/>
      <c r="K180" s="197"/>
      <c r="L180" s="197"/>
      <c r="M180" s="5"/>
      <c r="O180" s="8"/>
      <c r="Q180" s="19"/>
      <c r="R180" s="148" t="str">
        <f>IF(S180&gt;0,SUM(L180+S180),"")</f>
        <v/>
      </c>
      <c r="S180" s="153"/>
      <c r="T180" s="19"/>
      <c r="U180" s="173" t="s">
        <v>1167</v>
      </c>
      <c r="V180" s="173"/>
      <c r="W180" s="173"/>
      <c r="X180" s="24">
        <v>0.03</v>
      </c>
      <c r="Y180" s="153"/>
      <c r="Z180" s="154" t="str">
        <f>IF(Y180&gt;0,SUM(E182+Y180),"")</f>
        <v/>
      </c>
      <c r="AA180" s="19"/>
      <c r="AB180" s="19"/>
    </row>
    <row r="181" spans="1:28" ht="23.25" hidden="1" x14ac:dyDescent="0.25">
      <c r="A181" s="9"/>
      <c r="B181" s="197"/>
      <c r="C181" s="197"/>
      <c r="D181" s="197"/>
      <c r="E181" s="158"/>
      <c r="H181" s="5"/>
      <c r="I181" s="197"/>
      <c r="J181" s="197"/>
      <c r="K181" s="197"/>
      <c r="L181" s="197"/>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7"/>
      <c r="C182" s="197"/>
      <c r="D182" s="197"/>
      <c r="E182" s="158"/>
      <c r="H182" s="5"/>
      <c r="I182" s="197"/>
      <c r="J182" s="197"/>
      <c r="K182" s="197"/>
      <c r="L182" s="197"/>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0.08</v>
      </c>
      <c r="D185" s="91" t="s">
        <v>2628</v>
      </c>
      <c r="E185" s="94">
        <f>+(C185*SUM(K20:K35))</f>
        <v>163675824.96000001</v>
      </c>
      <c r="F185" s="92"/>
      <c r="G185" s="93"/>
      <c r="H185" s="88"/>
      <c r="I185" s="90" t="s">
        <v>2627</v>
      </c>
      <c r="J185" s="155">
        <f>+SUM(M179:M183)</f>
        <v>0.05</v>
      </c>
      <c r="K185" s="198" t="s">
        <v>2628</v>
      </c>
      <c r="L185" s="198"/>
      <c r="M185" s="94">
        <f>+J185*(SUM(K20:K35))</f>
        <v>102297390.60000001</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2" t="s">
        <v>2636</v>
      </c>
      <c r="C192" s="232"/>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a65d333d-5b59-4810-bc94-b80d9325abbc"/>
    <ds:schemaRef ds:uri="http://www.w3.org/XML/1998/namespace"/>
    <ds:schemaRef ds:uri="http://schemas.microsoft.com/office/2006/documentManagement/types"/>
    <ds:schemaRef ds:uri="http://schemas.microsoft.com/office/2006/metadata/properties"/>
    <ds:schemaRef ds:uri="http://purl.org/dc/terms/"/>
    <ds:schemaRef ds:uri="http://schemas.openxmlformats.org/package/2006/metadata/core-properties"/>
    <ds:schemaRef ds:uri="4fb10211-09fb-4e80-9f0b-184718d5d98c"/>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2020-12-29T17:58:47Z</cp:lastPrinted>
  <dcterms:created xsi:type="dcterms:W3CDTF">2020-10-14T21:57:42Z</dcterms:created>
  <dcterms:modified xsi:type="dcterms:W3CDTF">2020-12-29T23:53:49Z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