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ORMATOS ELSY PAL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2" i="12" l="1"/>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<sst xmlns="http://schemas.openxmlformats.org/spreadsheetml/2006/main" count="3209" uniqueCount="2711">
  <si>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</si>
  <si>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</si>
  <si>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</si>
  <si>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</si>
  <si>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</si>
  <si>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</si>
  <si>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</si>
  <si>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</si>
  <si>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</si>
  <si>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</si>
  <si>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</si>
  <si>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</si>
  <si>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</si>
  <si>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</si>
  <si>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</si>
  <si>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</si>
  <si>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</si>
  <si>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</si>
  <si>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</si>
  <si>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</si>
  <si>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</si>
  <si>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</si>
  <si>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</si>
  <si>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</si>
  <si>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</si>
  <si>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</si>
  <si>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</si>
  <si>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</si>
  <si>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</si>
  <si>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</si>
  <si>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</si>
  <si>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</si>
  <si>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</si>
  <si>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</si>
  <si>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</si>
  <si>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</si>
  <si>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</si>
  <si>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</si>
  <si>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</si>
  <si>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</si>
  <si>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</si>
  <si>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</si>
  <si>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</si>
  <si>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</si>
  <si>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</si>
  <si>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</si>
  <si>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</si>
  <si>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</si>
  <si>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</si>
  <si>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</si>
  <si>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</si>
  <si>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</si>
  <si>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</si>
  <si>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</si>
  <si>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</si>
  <si>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</si>
  <si>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</si>
  <si>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</si>
  <si>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</si>
  <si>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</si>
  <si>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</si>
  <si>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</si>
  <si>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</si>
  <si>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</si>
  <si>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</si>
  <si>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</si>
  <si>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</si>
  <si>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</si>
  <si>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</si>
  <si>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</si>
  <si>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</si>
  <si>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</si>
  <si>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</si>
  <si>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</si>
  <si>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</si>
  <si>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</si>
  <si>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</si>
  <si>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</si>
  <si>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</si>
  <si>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</si>
  <si>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</si>
  <si>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</si>
  <si>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</si>
  <si>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</si>
  <si>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</si>
  <si>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</si>
  <si>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</si>
  <si>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</si>
  <si>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</si>
  <si>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</si>
  <si>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</si>
  <si>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</si>
  <si>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</si>
  <si>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</si>
  <si>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</si>
  <si>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</si>
  <si>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</si>
  <si>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</si>
  <si>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</si>
  <si>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</si>
  <si>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</si>
  <si>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</si>
  <si>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</si>
  <si>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</si>
  <si>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</si>
  <si>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</si>
  <si>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</si>
  <si>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</si>
  <si>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</si>
  <si>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</si>
  <si>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</si>
  <si>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</si>
  <si>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</si>
  <si>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</si>
  <si>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</si>
  <si>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</si>
  <si>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</si>
  <si>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</si>
  <si>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</si>
  <si>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</si>
  <si>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</si>
  <si>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</si>
  <si>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</si>
  <si>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</si>
  <si>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</si>
  <si>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</si>
  <si>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</si>
  <si>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</si>
  <si>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</si>
  <si>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</si>
  <si>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</si>
  <si>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</si>
  <si>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</si>
  <si>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</si>
  <si>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</si>
  <si>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</si>
  <si>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</si>
  <si>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</si>
  <si>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</si>
  <si>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</si>
  <si>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</si>
  <si>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</si>
  <si>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</si>
  <si>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</si>
  <si>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</si>
  <si>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</si>
  <si>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</si>
  <si>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</si>
  <si>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</si>
  <si>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</si>
  <si>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</si>
  <si>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</si>
  <si>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</si>
  <si>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</si>
  <si>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</si>
  <si>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</si>
  <si>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</si>
  <si>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</si>
  <si>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</si>
  <si>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</si>
  <si>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</si>
  <si>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</si>
  <si>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</si>
  <si>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</si>
  <si>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</si>
  <si>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</si>
  <si>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</si>
  <si>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</si>
  <si>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</si>
  <si>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</si>
  <si>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</si>
  <si>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</si>
  <si>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</si>
  <si>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</si>
  <si>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</si>
  <si>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</si>
  <si>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</si>
  <si>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</si>
  <si>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</si>
  <si>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</si>
  <si>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</si>
  <si>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</si>
  <si>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</si>
  <si>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</si>
  <si>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</si>
  <si>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</si>
  <si>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</si>
  <si>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</si>
  <si>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</si>
  <si>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</si>
  <si>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</si>
  <si>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</si>
  <si>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</si>
  <si>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</si>
  <si>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</si>
  <si>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</si>
  <si>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</si>
  <si>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</si>
  <si>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</si>
  <si>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</si>
  <si>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</si>
  <si>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</si>
  <si>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</si>
  <si>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</si>
  <si>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</si>
  <si>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</si>
  <si>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</si>
  <si>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</si>
  <si>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</si>
  <si>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</si>
  <si>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</si>
  <si>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</si>
  <si>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</si>
  <si>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</si>
  <si>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</si>
  <si>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</si>
  <si>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</si>
  <si>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</si>
  <si>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</si>
  <si>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</si>
  <si>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</si>
  <si>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</si>
  <si>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</si>
  <si>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</si>
  <si>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</si>
  <si>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</si>
  <si>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</si>
  <si>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</si>
  <si>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</si>
  <si>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</si>
  <si>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</si>
  <si>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</si>
  <si>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</si>
  <si>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</si>
  <si>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</si>
  <si>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</si>
  <si>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</si>
  <si>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</si>
  <si>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</si>
  <si>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</si>
  <si>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</si>
  <si>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</si>
  <si>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</si>
  <si>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</si>
  <si>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</si>
  <si>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</si>
  <si>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</si>
  <si>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</si>
  <si>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</si>
  <si>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</si>
  <si>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</si>
  <si>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</si>
  <si>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</si>
  <si>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</si>
  <si>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</si>
  <si>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</si>
  <si>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</si>
  <si>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</si>
  <si>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</si>
  <si>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</si>
  <si>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</si>
  <si>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</si>
  <si>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</si>
  <si>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</si>
  <si>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</si>
  <si>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</si>
  <si>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</si>
  <si>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</si>
  <si>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</si>
  <si>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</si>
  <si>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</si>
  <si>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</si>
  <si>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</si>
  <si>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</si>
  <si>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</si>
  <si>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</si>
  <si>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</si>
  <si>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</si>
  <si>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</si>
  <si>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</si>
  <si>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</si>
  <si>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</si>
  <si>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</si>
  <si>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</si>
  <si>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</si>
  <si>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</si>
  <si>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</si>
  <si>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</si>
  <si>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</si>
  <si>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</si>
  <si>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</si>
  <si>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</si>
  <si>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</si>
  <si>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</si>
  <si>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</si>
  <si>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</si>
  <si>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</si>
  <si>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</si>
  <si>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</si>
  <si>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</si>
  <si>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</si>
  <si>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</si>
  <si>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</si>
  <si>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</si>
  <si>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</si>
  <si>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</si>
  <si>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</si>
  <si>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</si>
  <si>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</si>
  <si>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</si>
  <si>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</si>
  <si>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</si>
  <si>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</si>
  <si>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</si>
  <si>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</si>
  <si>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</si>
  <si>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</si>
  <si>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</si>
  <si>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</si>
  <si>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</si>
  <si>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</si>
  <si>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</si>
  <si>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</si>
  <si>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</si>
  <si>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</si>
  <si>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</si>
  <si>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</si>
  <si>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</si>
  <si>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</si>
  <si>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</si>
  <si>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</si>
  <si>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</si>
  <si>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</si>
  <si>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</si>
  <si>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</si>
  <si>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</si>
  <si>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</si>
  <si>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</si>
  <si>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</si>
  <si>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</si>
  <si>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</si>
  <si>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</si>
  <si>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</si>
  <si>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</si>
  <si>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</si>
  <si>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</si>
  <si>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</si>
  <si>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</si>
  <si>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</si>
  <si>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</si>
  <si>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</si>
  <si>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</si>
  <si>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</si>
  <si>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</si>
  <si>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</si>
  <si>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</si>
  <si>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</si>
  <si>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</si>
  <si>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</si>
  <si>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</si>
  <si>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</si>
  <si>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</si>
  <si>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</si>
  <si>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</si>
  <si>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</si>
  <si>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</si>
  <si>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</si>
  <si>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</si>
  <si>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</si>
  <si>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</si>
  <si>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</si>
  <si>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</si>
  <si>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</si>
  <si>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</si>
  <si>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</si>
  <si>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</si>
  <si>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</si>
  <si>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</si>
  <si>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</si>
  <si>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</si>
  <si>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</si>
  <si>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</si>
  <si>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</si>
  <si>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</si>
  <si>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</si>
  <si>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</si>
  <si>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</si>
  <si>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</si>
  <si>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</si>
  <si>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</si>
  <si>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</si>
  <si>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</si>
  <si>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</si>
  <si>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</si>
  <si>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</si>
  <si>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</si>
  <si>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</si>
  <si>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</si>
  <si>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</si>
  <si>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</si>
  <si>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</si>
  <si>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</si>
  <si>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</si>
  <si>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</si>
  <si>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</si>
  <si>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</si>
  <si>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</si>
  <si>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</si>
  <si>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</si>
  <si>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</si>
  <si>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</si>
  <si>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</si>
  <si>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</si>
  <si>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</si>
  <si>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</si>
  <si>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</si>
  <si>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</si>
  <si>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</si>
  <si>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</si>
  <si>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</si>
  <si>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</si>
  <si>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</si>
  <si>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</si>
  <si>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</si>
  <si>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</si>
  <si>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</si>
  <si>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</si>
  <si>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</si>
  <si>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</si>
  <si>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</si>
  <si>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</si>
  <si>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</si>
  <si>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</si>
  <si>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</si>
  <si>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</si>
  <si>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</si>
  <si>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</si>
  <si>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</si>
  <si>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</si>
  <si>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</si>
  <si>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</si>
  <si>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</si>
  <si>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</si>
  <si>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</si>
  <si>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</si>
  <si>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</si>
  <si>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</si>
  <si>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</si>
  <si>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</si>
  <si>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</si>
  <si>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</si>
  <si>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</si>
  <si>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</si>
  <si>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</si>
  <si>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</si>
  <si>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</si>
  <si>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</si>
  <si>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</si>
  <si>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</si>
  <si>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</si>
  <si>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</si>
  <si>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</si>
  <si>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</si>
  <si>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</si>
  <si>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</si>
  <si>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</si>
  <si>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</si>
  <si>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</si>
  <si>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</si>
  <si>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</si>
  <si>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</si>
  <si>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</si>
  <si>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</si>
  <si>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</si>
  <si>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</si>
  <si>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</si>
  <si>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</si>
  <si>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</si>
  <si>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</si>
  <si>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</si>
  <si>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</si>
  <si>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</si>
  <si>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</si>
  <si>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</si>
  <si>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</si>
  <si>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</si>
  <si>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</si>
  <si>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</si>
  <si>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</si>
  <si>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</si>
  <si>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</si>
  <si>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</si>
  <si>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</si>
  <si>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</si>
  <si>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</si>
  <si>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</si>
  <si>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</si>
  <si>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</si>
  <si>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</si>
  <si>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</si>
  <si>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</si>
  <si>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</si>
  <si>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</si>
  <si>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</si>
  <si>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</si>
  <si>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</si>
  <si>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</si>
  <si>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</si>
  <si>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</si>
  <si>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</si>
  <si>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</si>
  <si>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</si>
  <si>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</si>
  <si>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</si>
  <si>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</si>
  <si>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</si>
  <si>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</si>
  <si>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</si>
  <si>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</si>
  <si>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</si>
  <si>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</si>
  <si>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</si>
  <si>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</si>
  <si>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</si>
  <si>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</si>
  <si>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</si>
  <si>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</si>
  <si>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</si>
  <si>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</si>
  <si>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</si>
  <si>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</si>
  <si>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</si>
  <si>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</si>
  <si>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</si>
  <si>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</si>
  <si>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</si>
  <si>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</si>
  <si>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</si>
  <si>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</si>
  <si>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</si>
  <si>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</si>
  <si>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</si>
  <si>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</si>
  <si>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</si>
  <si>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</si>
  <si>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</si>
  <si>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</si>
  <si>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</si>
  <si>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</si>
  <si>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</si>
  <si>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</si>
  <si>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</si>
  <si>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</si>
  <si>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</si>
  <si>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</si>
  <si>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</si>
  <si>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</si>
  <si>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</si>
  <si>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</si>
  <si>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</si>
  <si>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</si>
  <si>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</si>
  <si>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</si>
  <si>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</si>
  <si>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</si>
  <si>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</si>
  <si>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</si>
  <si>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</si>
  <si>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</si>
  <si>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</si>
  <si>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</si>
  <si>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</si>
  <si>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</si>
  <si>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</si>
  <si>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</si>
  <si>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</si>
  <si>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</si>
  <si>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</si>
  <si>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</si>
  <si>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</si>
  <si>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</si>
  <si>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</si>
  <si>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</si>
  <si>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</si>
  <si>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</si>
  <si>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</si>
  <si>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</si>
  <si>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</si>
  <si>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</si>
  <si>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</si>
  <si>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</si>
  <si>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</si>
  <si>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</si>
  <si>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</si>
  <si>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</si>
  <si>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</si>
  <si>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</si>
  <si>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</si>
  <si>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</si>
  <si>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</si>
  <si>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</si>
  <si>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</si>
  <si>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</si>
  <si>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</si>
  <si>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</si>
  <si>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</si>
  <si>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</si>
  <si>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</si>
  <si>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</si>
  <si>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</si>
  <si>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</si>
  <si>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</si>
  <si>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</si>
  <si>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</si>
  <si>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</si>
  <si>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</si>
  <si>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</si>
  <si>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</si>
  <si>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</si>
  <si>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</si>
  <si>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</si>
  <si>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</si>
  <si>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</si>
  <si>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</si>
  <si>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</si>
  <si>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</si>
  <si>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</si>
  <si>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</si>
  <si>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</si>
  <si>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</si>
  <si>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</si>
  <si>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</si>
  <si>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</si>
  <si>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</si>
  <si>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</si>
  <si>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</si>
  <si>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</si>
  <si>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</si>
  <si>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</si>
  <si>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</si>
  <si>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</si>
  <si>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</si>
  <si>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</si>
  <si>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</si>
  <si>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</si>
  <si>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</si>
  <si>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</si>
  <si>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</si>
  <si>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</si>
  <si>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</si>
  <si>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</si>
  <si>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</si>
  <si>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</si>
  <si>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</si>
  <si>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</si>
  <si>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</si>
  <si>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</si>
  <si>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</si>
  <si>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</si>
  <si>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</si>
  <si>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</si>
  <si>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</si>
  <si>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</si>
  <si>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</si>
  <si>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</si>
  <si>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</si>
  <si>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</si>
  <si>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</si>
  <si>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</si>
  <si>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</si>
  <si>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</si>
  <si>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</si>
  <si>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</si>
  <si>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</si>
  <si>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</si>
  <si>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</si>
  <si>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</si>
  <si>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</si>
  <si>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</si>
  <si>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</si>
  <si>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</si>
  <si>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</si>
  <si>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</si>
  <si>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</si>
  <si>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</si>
  <si>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</si>
  <si>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</si>
  <si>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</si>
  <si>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</si>
  <si>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</si>
  <si>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</si>
  <si>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</si>
  <si>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</si>
  <si>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</si>
  <si>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</si>
  <si>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</si>
  <si>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</si>
  <si>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</si>
  <si>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</si>
  <si>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</si>
  <si>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</si>
  <si>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</si>
  <si>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</si>
  <si>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</si>
  <si>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</si>
  <si>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</si>
  <si>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</si>
  <si>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</si>
  <si>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</si>
  <si>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</si>
  <si>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</si>
  <si>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</si>
  <si>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</si>
  <si>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</si>
  <si>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</si>
  <si>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</si>
  <si>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</si>
  <si>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</si>
  <si>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</si>
  <si>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</si>
  <si>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</si>
  <si>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</si>
  <si>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</si>
  <si>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</si>
  <si>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</si>
  <si>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</si>
  <si>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</si>
  <si>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</si>
  <si>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</si>
  <si>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</si>
  <si>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</si>
  <si>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</si>
  <si>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</si>
  <si>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</si>
  <si>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</si>
  <si>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</si>
  <si>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</si>
  <si>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</si>
  <si>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</si>
  <si>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</si>
  <si>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</si>
  <si>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</si>
  <si>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</si>
  <si>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</si>
  <si>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</si>
  <si>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</si>
  <si>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</si>
  <si>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</si>
  <si>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</si>
  <si>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</si>
  <si>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</si>
  <si>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</si>
  <si>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</si>
  <si>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</si>
  <si>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</si>
  <si>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</si>
  <si>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</si>
  <si>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</si>
  <si>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</si>
  <si>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</si>
  <si>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</si>
  <si>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</si>
  <si>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</si>
  <si>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</si>
  <si>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</si>
  <si>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</si>
  <si>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</si>
  <si>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</si>
  <si>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</si>
  <si>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</si>
  <si>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</si>
  <si>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</si>
  <si>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</si>
  <si>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</si>
  <si>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</si>
  <si>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</si>
  <si>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</si>
  <si>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</si>
  <si>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</si>
  <si>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</si>
  <si>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</si>
  <si>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</si>
  <si>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</si>
  <si>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</si>
  <si>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</si>
  <si>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</si>
  <si>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</si>
  <si>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</si>
  <si>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</si>
  <si>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</si>
  <si>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</si>
  <si>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</si>
  <si>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</si>
  <si>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</si>
  <si>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</si>
  <si>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</si>
  <si>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</si>
  <si>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</si>
  <si>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</si>
  <si>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</si>
  <si>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</si>
  <si>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</si>
  <si>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</si>
  <si>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</si>
  <si>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</si>
  <si>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</si>
  <si>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</si>
  <si>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</si>
  <si>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</si>
  <si>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</si>
  <si>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</si>
  <si>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</si>
  <si>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</si>
  <si>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</si>
  <si>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</si>
  <si>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</si>
  <si>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</si>
  <si>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</si>
  <si>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</si>
  <si>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</si>
  <si>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</si>
  <si>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</si>
  <si>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</si>
  <si>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</si>
  <si>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</si>
  <si>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</si>
  <si>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</si>
  <si>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</si>
  <si>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</si>
  <si>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</si>
  <si>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</si>
  <si>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</si>
  <si>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</si>
  <si>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</si>
  <si>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</si>
  <si>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</si>
  <si>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</si>
  <si>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</si>
  <si>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</si>
  <si>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</si>
  <si>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</si>
  <si>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</si>
  <si>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</si>
  <si>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</si>
  <si>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</si>
  <si>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</si>
  <si>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</si>
  <si>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</si>
  <si>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</si>
  <si>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</si>
  <si>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</si>
  <si>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</si>
  <si>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</si>
  <si>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</si>
  <si>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</si>
  <si>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</si>
  <si>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</si>
  <si>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</si>
  <si>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</si>
  <si>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</si>
  <si>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</si>
  <si>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</si>
  <si>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</si>
  <si>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</si>
  <si>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</si>
  <si>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</si>
  <si>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</si>
  <si>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</si>
  <si>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</si>
  <si>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</si>
  <si>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</si>
  <si>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</si>
  <si>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</si>
  <si>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</si>
  <si>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</si>
  <si>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</si>
  <si>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</si>
  <si>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</si>
  <si>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</si>
  <si>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</si>
  <si>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</si>
  <si>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</si>
  <si>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</si>
  <si>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</si>
  <si>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</si>
  <si>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</si>
  <si>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</si>
  <si>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</si>
  <si>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</si>
  <si>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</si>
  <si>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</si>
  <si>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</si>
  <si>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</si>
  <si>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</si>
  <si>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</si>
  <si>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</si>
  <si>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</si>
  <si>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</si>
  <si>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</si>
  <si>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</si>
  <si>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</si>
  <si>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</si>
  <si>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</si>
  <si>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</si>
  <si>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</si>
  <si>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</si>
  <si>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</si>
  <si>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</si>
  <si>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</si>
  <si>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</si>
  <si>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</si>
  <si>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</si>
  <si>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</si>
  <si>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</si>
  <si>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</si>
  <si>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</si>
  <si>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</si>
  <si>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</si>
  <si>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</si>
  <si>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</si>
  <si>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</si>
  <si>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</si>
  <si>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</si>
  <si>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</si>
  <si>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</si>
  <si>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</si>
  <si>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</si>
  <si>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</si>
  <si>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</si>
  <si>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</si>
  <si>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</si>
  <si>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</si>
  <si>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</si>
  <si>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</si>
  <si>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</si>
  <si>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</si>
  <si>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</si>
  <si>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</si>
  <si>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</si>
  <si>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</si>
  <si>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</si>
  <si>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</si>
  <si>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</si>
  <si>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</si>
  <si>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</si>
  <si>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</si>
  <si>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</si>
  <si>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</si>
  <si>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</si>
  <si>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</si>
  <si>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</si>
  <si>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</si>
  <si>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</si>
  <si>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</si>
  <si>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</si>
  <si>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</si>
  <si>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</si>
  <si>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</si>
  <si>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</si>
  <si>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</si>
  <si>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</si>
  <si>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</si>
  <si>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</si>
  <si>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</si>
  <si>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</si>
  <si>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</si>
  <si>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</si>
  <si>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</si>
  <si>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</si>
  <si>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</si>
  <si>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</si>
  <si>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</si>
  <si>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</si>
  <si>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</si>
  <si>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</si>
  <si>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</si>
  <si>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</si>
  <si>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</si>
  <si>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</si>
  <si>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</si>
  <si>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</si>
  <si>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</si>
  <si>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</si>
  <si>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</si>
  <si>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</si>
  <si>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</si>
  <si>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</si>
  <si>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</si>
  <si>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</si>
  <si>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</si>
  <si>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</si>
  <si>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</si>
  <si>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</si>
  <si>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</si>
  <si>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</si>
  <si>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</si>
  <si>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</si>
  <si>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</si>
  <si>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</si>
  <si>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</si>
  <si>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</si>
  <si>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</si>
  <si>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</si>
  <si>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</si>
  <si>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</si>
  <si>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</si>
  <si>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</si>
  <si>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</si>
  <si>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</si>
  <si>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</si>
  <si>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</si>
  <si>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</si>
  <si>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</si>
  <si>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</si>
  <si>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</si>
  <si>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</si>
  <si>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</si>
  <si>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</si>
  <si>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</si>
  <si>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</si>
  <si>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</si>
  <si>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</si>
  <si>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</si>
  <si>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</si>
  <si>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</si>
  <si>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</si>
  <si>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</si>
  <si>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</si>
  <si>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</si>
  <si>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</si>
  <si>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</si>
  <si>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</si>
  <si>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</si>
  <si>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</si>
  <si>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</si>
  <si>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</si>
  <si>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</si>
  <si>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</si>
  <si>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</si>
  <si>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</si>
  <si>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</si>
  <si>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</si>
  <si>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</si>
  <si>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</si>
  <si>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</si>
  <si>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</si>
  <si>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</si>
  <si>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</si>
  <si>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</si>
  <si>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</si>
  <si>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</si>
  <si>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</si>
  <si>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</si>
  <si>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</si>
  <si>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</si>
  <si>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</si>
  <si>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</si>
  <si>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</si>
  <si>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</si>
  <si>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</si>
  <si>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</si>
  <si>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</si>
  <si>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</si>
  <si>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</si>
  <si>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</si>
  <si>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</si>
  <si>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</si>
  <si>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</si>
  <si>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</si>
  <si>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</si>
  <si>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</si>
  <si>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</si>
  <si>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</si>
  <si>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</si>
  <si>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</si>
  <si>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</si>
  <si>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</si>
  <si>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</si>
  <si>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</si>
  <si>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</si>
  <si>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</si>
  <si>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</si>
  <si>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</si>
  <si>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</si>
  <si>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</si>
  <si>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</si>
  <si>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</si>
  <si>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</si>
  <si>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</si>
  <si>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</si>
  <si>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</si>
  <si>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</si>
  <si>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</si>
  <si>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</si>
  <si>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</si>
  <si>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</si>
  <si>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</si>
  <si>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</si>
  <si>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</si>
  <si>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</si>
  <si>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</si>
  <si>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</si>
  <si>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</si>
  <si>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</si>
  <si>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</si>
  <si>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</si>
  <si>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</si>
  <si>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</si>
  <si>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</si>
  <si>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</si>
  <si>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</si>
  <si>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</si>
  <si>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</si>
  <si>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</si>
  <si>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</si>
  <si>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</si>
  <si>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</si>
  <si>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</si>
  <si>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</si>
  <si>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</si>
  <si>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</si>
  <si>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</si>
  <si>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</si>
  <si>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</si>
  <si>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</si>
  <si>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</si>
  <si>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</si>
  <si>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</si>
  <si>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</si>
  <si>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</si>
  <si>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</si>
  <si>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</si>
  <si>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</si>
  <si>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</si>
  <si>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</si>
  <si>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</si>
  <si>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</si>
  <si>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</si>
  <si>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</si>
  <si>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</si>
  <si>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</si>
  <si>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</si>
  <si>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</si>
  <si>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</si>
  <si>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</si>
  <si>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</si>
  <si>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</si>
  <si>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</si>
  <si>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</si>
  <si>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</si>
  <si>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</si>
  <si>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</si>
  <si>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</si>
  <si>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</si>
  <si>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</si>
  <si>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</si>
  <si>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</si>
  <si>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</si>
  <si>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</si>
  <si>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</si>
  <si>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</si>
  <si>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</si>
  <si>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</si>
  <si>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</si>
  <si>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</si>
  <si>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</si>
  <si>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</si>
  <si>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</si>
  <si>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</si>
  <si>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</si>
  <si>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</si>
  <si>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</si>
  <si>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</si>
  <si>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</si>
  <si>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</si>
  <si>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</si>
  <si>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</si>
  <si>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</si>
  <si>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</si>
  <si>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</si>
  <si>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</si>
  <si>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</si>
  <si>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</si>
  <si>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</si>
  <si>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</si>
  <si>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</si>
  <si>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</si>
  <si>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</si>
  <si>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</si>
  <si>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</si>
  <si>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</si>
  <si>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</si>
  <si>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</si>
  <si>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</si>
  <si>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</si>
  <si>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</si>
  <si>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</si>
  <si>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</si>
  <si>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</si>
  <si>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</si>
  <si>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</si>
  <si>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</si>
  <si>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</si>
  <si>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</si>
  <si>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</si>
  <si>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</si>
  <si>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</si>
  <si>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</si>
  <si>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</si>
  <si>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</si>
  <si>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</si>
  <si>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</si>
  <si>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</si>
  <si>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</si>
  <si>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</si>
  <si>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</si>
  <si>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</si>
  <si>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</si>
  <si>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</si>
  <si>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</si>
  <si>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</si>
  <si>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</si>
  <si>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</si>
  <si>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</si>
  <si>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</si>
  <si>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</si>
  <si>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</si>
  <si>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</si>
  <si>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</si>
  <si>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</si>
  <si>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</si>
  <si>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</si>
  <si>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</si>
  <si>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</si>
  <si>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</si>
  <si>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</si>
  <si>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</si>
  <si>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</si>
  <si>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</si>
  <si>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</si>
  <si>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</si>
  <si>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</si>
  <si>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</si>
  <si>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</si>
  <si>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</si>
  <si>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</si>
  <si>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</si>
  <si>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</si>
  <si>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</si>
  <si>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</si>
  <si>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</si>
  <si>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</si>
  <si>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</si>
  <si>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</si>
  <si>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</si>
  <si>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</si>
  <si>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</si>
  <si>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</si>
  <si>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</si>
  <si>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</si>
  <si>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</si>
  <si>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</si>
  <si>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</si>
  <si>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</si>
  <si>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</si>
  <si>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</si>
  <si>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</si>
  <si>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</si>
  <si>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</si>
  <si>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</si>
  <si>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</si>
  <si>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</si>
  <si>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</si>
  <si>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</si>
  <si>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</si>
  <si>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</si>
  <si>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</si>
  <si>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</si>
  <si>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</si>
  <si>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</si>
  <si>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</si>
  <si>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</si>
  <si>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</si>
  <si>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</si>
  <si>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</si>
  <si>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</si>
  <si>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</si>
  <si>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</si>
  <si>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</si>
  <si>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</si>
  <si>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</si>
  <si>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</si>
  <si>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</si>
  <si>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</si>
  <si>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</si>
  <si>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</si>
  <si>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</si>
  <si>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</si>
  <si>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</si>
  <si>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</si>
  <si>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</si>
  <si>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</si>
  <si>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</si>
  <si>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</si>
  <si>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</si>
  <si>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</si>
  <si>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</si>
  <si>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</si>
  <si>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</si>
  <si>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</si>
  <si>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</si>
  <si>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</si>
  <si>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</si>
  <si>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</si>
  <si>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</si>
  <si>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</si>
  <si>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</si>
  <si>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</si>
  <si>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</si>
  <si>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</si>
  <si>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</si>
  <si>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</si>
  <si>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</si>
  <si>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</si>
  <si>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</si>
  <si>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</si>
  <si>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</si>
  <si>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</si>
  <si>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</si>
  <si>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</si>
  <si>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</si>
  <si>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</si>
  <si>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</si>
  <si>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</si>
  <si>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</si>
  <si>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</si>
  <si>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</si>
  <si>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</si>
  <si>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</si>
  <si>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</si>
  <si>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</si>
  <si>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</si>
  <si>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</si>
  <si>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</si>
  <si>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</si>
  <si>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</si>
  <si>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</si>
  <si>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</si>
  <si>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</si>
  <si>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</si>
  <si>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</si>
  <si>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</si>
  <si>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</si>
  <si>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</si>
  <si>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</si>
  <si>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</si>
  <si>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</si>
  <si>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</si>
  <si>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</si>
  <si>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</si>
  <si>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</si>
  <si>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</si>
  <si>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</si>
  <si>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</si>
  <si>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</si>
  <si>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</si>
  <si>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</si>
  <si>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</si>
  <si>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</si>
  <si>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</si>
  <si>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</si>
  <si>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</si>
  <si>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</si>
  <si>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</si>
  <si>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</si>
  <si>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</si>
  <si>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</si>
  <si>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</si>
  <si>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</si>
  <si>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</si>
  <si>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</si>
  <si>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</si>
  <si>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</si>
  <si>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</si>
  <si>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</si>
  <si>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</si>
  <si>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</si>
  <si>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</si>
  <si>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</si>
  <si>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</si>
  <si>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</si>
  <si>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</si>
  <si>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</si>
  <si>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</si>
  <si>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</si>
  <si>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</si>
  <si>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</si>
  <si>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</si>
  <si>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</si>
  <si>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</si>
  <si>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</si>
  <si>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</si>
  <si>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</si>
  <si>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</si>
  <si>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</si>
  <si>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</si>
  <si>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</si>
  <si>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</si>
  <si>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</si>
  <si>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</si>
  <si>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</si>
  <si>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</si>
  <si>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</si>
  <si>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</si>
  <si>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</si>
  <si>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</si>
  <si>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</si>
  <si>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</si>
  <si>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</si>
  <si>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</si>
  <si>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</si>
  <si>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</si>
  <si>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</si>
  <si>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</si>
  <si>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</si>
  <si>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</si>
  <si>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</si>
  <si>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</si>
  <si>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</si>
  <si>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</si>
  <si>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</si>
  <si>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</si>
  <si>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</si>
  <si>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</si>
  <si>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</si>
  <si>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</si>
  <si>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</si>
  <si>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</si>
  <si>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</si>
  <si>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</si>
  <si>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</si>
  <si>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</si>
  <si>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</si>
  <si>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</si>
  <si>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</si>
  <si>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</si>
  <si>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</si>
  <si>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</si>
  <si>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</si>
  <si>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</si>
  <si>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</si>
  <si>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</si>
  <si>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</si>
  <si>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</si>
  <si>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</si>
  <si>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</si>
  <si>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</si>
  <si>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</si>
  <si>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</si>
  <si>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</si>
  <si>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</si>
  <si>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</si>
  <si>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</si>
  <si>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</si>
  <si>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</si>
  <si>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</si>
  <si>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</si>
  <si>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</si>
  <si>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</si>
  <si>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</si>
  <si>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</si>
  <si>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</si>
  <si>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</si>
  <si>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</si>
  <si>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</si>
  <si>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</si>
  <si>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</si>
  <si>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</si>
  <si>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</si>
  <si>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</si>
  <si>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</si>
  <si>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</si>
  <si>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</si>
  <si>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</si>
  <si>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</si>
  <si>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</si>
  <si>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</si>
  <si>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</si>
  <si>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</si>
  <si>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</si>
  <si>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</si>
  <si>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</si>
  <si>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</si>
  <si>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</si>
  <si>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</si>
  <si>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</si>
  <si>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</si>
  <si>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</si>
  <si>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</si>
  <si>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</si>
  <si>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</si>
  <si>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</si>
  <si>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</si>
  <si>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</si>
  <si>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</si>
  <si>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</si>
  <si>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</si>
  <si>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</si>
  <si>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</si>
  <si>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</si>
  <si>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</si>
  <si>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</si>
  <si>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</si>
  <si>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</si>
  <si>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</si>
  <si>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</si>
  <si>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</si>
  <si>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</si>
  <si>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</si>
  <si>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</si>
  <si>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</si>
  <si>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</si>
  <si>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</si>
  <si>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</si>
  <si>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</si>
  <si>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</si>
  <si>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</si>
  <si>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</si>
  <si>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</si>
  <si>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</si>
  <si>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</si>
  <si>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</si>
  <si>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</si>
  <si>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</si>
  <si>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</si>
  <si>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</si>
  <si>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</si>
  <si>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</si>
  <si>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</si>
  <si>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</si>
  <si>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</si>
  <si>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</si>
  <si>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</si>
  <si>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</si>
  <si>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</si>
  <si>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</si>
  <si>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</si>
  <si>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</si>
  <si>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</si>
  <si>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</si>
  <si>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</si>
  <si>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</si>
  <si>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</si>
  <si>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</si>
  <si>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</si>
  <si>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</si>
  <si>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</si>
  <si>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</si>
  <si>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</si>
  <si>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</si>
  <si>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</si>
  <si>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</si>
  <si>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</si>
  <si>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</si>
  <si>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</si>
  <si>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</si>
  <si>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</si>
  <si>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</si>
  <si>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</si>
  <si>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</si>
  <si>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</si>
  <si>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</si>
  <si>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</si>
  <si>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</si>
  <si>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</si>
  <si>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</si>
  <si>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</si>
  <si>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</si>
  <si>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</si>
  <si>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</si>
  <si>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</si>
  <si>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</si>
  <si>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</si>
  <si>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</si>
  <si>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</si>
  <si>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</si>
  <si>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</si>
  <si>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</si>
  <si>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</si>
  <si>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</si>
  <si>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</si>
  <si>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</si>
  <si>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</si>
  <si>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</si>
  <si>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</si>
  <si>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</si>
  <si>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</si>
  <si>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</si>
  <si>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</si>
  <si>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</si>
  <si>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</si>
  <si>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</si>
  <si>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</si>
  <si>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</si>
  <si>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</si>
  <si>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</si>
  <si>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</si>
  <si>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</si>
  <si>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</si>
  <si>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</si>
  <si>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</si>
  <si>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</si>
  <si>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</si>
  <si>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</si>
  <si>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</si>
  <si>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</si>
  <si>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</si>
  <si>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</si>
  <si>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</si>
  <si>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</si>
  <si>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</si>
  <si>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</si>
  <si>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</si>
  <si>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</si>
  <si>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</si>
  <si>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</si>
  <si>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</si>
  <si>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</si>
  <si>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</si>
  <si>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</si>
  <si>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</si>
  <si>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</si>
  <si>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</si>
  <si>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</si>
  <si>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</si>
  <si>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</si>
  <si>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</si>
  <si>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</si>
  <si>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</si>
  <si>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</si>
  <si>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</si>
  <si>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</si>
  <si>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</si>
  <si>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</si>
  <si>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</si>
  <si>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</si>
  <si>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</si>
  <si>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</si>
  <si>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</si>
  <si>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</si>
  <si>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</si>
  <si>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</si>
  <si>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</si>
  <si>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</si>
  <si>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</si>
  <si>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</si>
  <si>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</si>
  <si>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</si>
  <si>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</si>
  <si>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</si>
  <si>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</si>
  <si>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</si>
  <si>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</si>
  <si>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</si>
  <si>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</si>
  <si>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</si>
  <si>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</si>
  <si>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</si>
  <si>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</si>
  <si>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</si>
  <si>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</si>
  <si>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</si>
  <si>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</si>
  <si>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</si>
  <si>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</si>
  <si>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</si>
  <si>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</si>
  <si>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</si>
  <si>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</si>
  <si>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</si>
  <si>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</si>
  <si>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</si>
  <si>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</si>
  <si>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</si>
  <si>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</si>
  <si>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</si>
  <si>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</si>
  <si>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</si>
  <si>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</si>
  <si>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</si>
  <si>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</si>
  <si>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</si>
  <si>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</si>
  <si>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</si>
  <si>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</si>
  <si>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</si>
  <si>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</si>
  <si>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</si>
  <si>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</si>
  <si>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</si>
  <si>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</si>
  <si>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</si>
  <si>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</si>
  <si>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</si>
  <si>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</si>
  <si>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</si>
  <si>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</si>
  <si>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</si>
  <si>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</si>
  <si>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</si>
  <si>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</si>
  <si>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</si>
  <si>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</si>
  <si>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</si>
  <si>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</si>
  <si>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</si>
  <si>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</si>
  <si>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</si>
  <si>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</si>
  <si>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</si>
  <si>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</si>
  <si>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</si>
  <si>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</si>
  <si>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</si>
  <si>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</si>
  <si>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</si>
  <si>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</si>
  <si>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</si>
  <si>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</si>
  <si>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</si>
  <si>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</si>
  <si>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</si>
  <si>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</si>
  <si>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</si>
  <si>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</si>
  <si>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</si>
  <si>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</si>
  <si>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</si>
  <si>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</si>
  <si>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</si>
  <si>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</si>
  <si>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</si>
  <si>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</si>
  <si>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</si>
  <si>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</si>
  <si>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</si>
  <si>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</si>
  <si>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</si>
  <si>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</si>
  <si>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</si>
  <si>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</si>
  <si>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</si>
  <si>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</si>
  <si>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</si>
  <si>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</si>
  <si>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</si>
  <si>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</si>
  <si>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</si>
  <si>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</si>
  <si>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</si>
  <si>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</si>
  <si>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</si>
  <si>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</si>
  <si>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</si>
  <si>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</si>
  <si>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</si>
  <si>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</si>
  <si>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</si>
  <si>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</si>
  <si>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</si>
  <si>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</si>
  <si>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</si>
  <si>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</si>
  <si>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</si>
  <si>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</si>
  <si>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</si>
  <si>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</si>
  <si>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</si>
  <si>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</si>
  <si>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</si>
  <si>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</si>
  <si>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</si>
  <si>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</si>
  <si>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</si>
  <si>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</si>
  <si>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</si>
  <si>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</si>
  <si>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</si>
  <si>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</si>
  <si>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</si>
  <si>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</si>
  <si>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</si>
  <si>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</si>
  <si>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</si>
  <si>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</si>
  <si>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</si>
  <si>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</si>
  <si>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</si>
  <si>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</si>
  <si>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</si>
  <si>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</si>
  <si>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</si>
  <si>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</si>
  <si>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</si>
  <si>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</si>
  <si>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</si>
  <si>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</si>
  <si>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</si>
  <si>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</si>
  <si>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</si>
  <si>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</si>
  <si>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</si>
  <si>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</si>
  <si>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</si>
  <si>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</si>
  <si>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</si>
  <si>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</si>
  <si>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</si>
  <si>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</si>
  <si>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</si>
  <si>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</si>
  <si>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</si>
  <si>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</si>
  <si>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</si>
  <si>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</si>
  <si>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</si>
  <si>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</si>
  <si>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</si>
  <si>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</si>
  <si>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</si>
  <si>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</si>
  <si>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</si>
  <si>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</si>
  <si>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</si>
  <si>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</si>
  <si>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</si>
  <si>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</si>
  <si>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</si>
  <si>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</si>
  <si>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</si>
  <si>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</si>
  <si>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</si>
  <si>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</si>
  <si>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</si>
  <si>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</si>
  <si>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</si>
  <si>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</si>
  <si>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</si>
  <si>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</si>
  <si>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</si>
  <si>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</si>
  <si>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</si>
  <si>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</si>
  <si>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</si>
  <si>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</si>
  <si>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</si>
  <si>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</si>
  <si>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</si>
  <si>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</si>
  <si>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</si>
  <si>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</si>
  <si>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</si>
  <si>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</si>
  <si>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</si>
  <si>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</si>
  <si>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</si>
  <si>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</si>
  <si>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</si>
  <si>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</si>
  <si>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</si>
  <si>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</si>
  <si>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</si>
  <si>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</si>
  <si>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</si>
  <si>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</si>
  <si>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</si>
  <si>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</si>
  <si>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</si>
  <si>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</si>
  <si>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</si>
  <si>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</si>
  <si>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</si>
  <si>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</si>
  <si>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</si>
  <si>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</si>
  <si>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</si>
  <si>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</si>
  <si>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</si>
  <si>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</si>
  <si>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</si>
  <si>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</si>
  <si>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</si>
  <si>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</si>
  <si>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</si>
  <si>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</si>
  <si>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</si>
  <si>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</si>
  <si>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</si>
  <si>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</si>
  <si>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</si>
  <si>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</si>
  <si>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</si>
  <si>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</si>
  <si>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</si>
  <si>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</si>
  <si>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</si>
  <si>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</si>
  <si>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</si>
  <si>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</si>
  <si>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</si>
  <si>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</si>
  <si>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</si>
  <si>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</si>
  <si>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</si>
  <si>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</si>
  <si>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</si>
  <si>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</si>
  <si>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</si>
  <si>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</si>
  <si>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</si>
  <si>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</si>
  <si>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</si>
  <si>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</si>
  <si>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</si>
  <si>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</si>
  <si>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</si>
  <si>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</si>
  <si>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</si>
  <si>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</si>
  <si>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</si>
  <si>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</si>
  <si>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</si>
  <si>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</si>
  <si>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</si>
  <si>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</si>
  <si>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</si>
  <si>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</si>
  <si>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</si>
  <si>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</si>
  <si>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</si>
  <si>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</si>
  <si>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</si>
  <si>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</si>
  <si>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</si>
  <si>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</si>
  <si>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</si>
  <si>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</si>
  <si>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</si>
  <si>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</si>
  <si>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</si>
  <si>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</si>
  <si>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</si>
  <si>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</si>
  <si>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</si>
  <si>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</si>
  <si>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</si>
  <si>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</si>
  <si>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</si>
  <si>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</si>
  <si>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</si>
  <si>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</si>
  <si>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</si>
  <si>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</si>
  <si>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</si>
  <si>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</si>
  <si>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</si>
  <si>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</si>
  <si>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</si>
  <si>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</si>
  <si>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</si>
  <si>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</si>
  <si>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</si>
  <si>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</si>
  <si>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</si>
  <si>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</si>
  <si>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</si>
  <si>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</si>
  <si>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</si>
  <si>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</si>
  <si>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</si>
  <si>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</si>
  <si>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</si>
  <si>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</si>
  <si>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</si>
  <si>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</si>
  <si>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</si>
  <si>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</si>
  <si>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</si>
  <si>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</si>
  <si>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</si>
  <si>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</si>
  <si>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</si>
  <si>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</si>
  <si>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</si>
  <si>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</si>
  <si>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</si>
  <si>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</si>
  <si>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</si>
  <si>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</si>
  <si>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</si>
  <si>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</si>
  <si>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</si>
  <si>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</si>
  <si>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</si>
  <si>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</si>
  <si>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</si>
  <si>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</si>
  <si>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</si>
  <si>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</si>
  <si>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</si>
  <si>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</si>
  <si>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</si>
  <si>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</si>
  <si>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</si>
  <si>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</si>
  <si>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</si>
  <si>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</si>
  <si>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</si>
  <si>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</si>
  <si>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</si>
  <si>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</si>
  <si>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</si>
  <si>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</si>
  <si>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</si>
  <si>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</si>
  <si>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</si>
  <si>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</si>
  <si>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</si>
  <si>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</si>
  <si>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</si>
  <si>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</si>
  <si>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</si>
  <si>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</si>
  <si>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</si>
  <si>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</si>
  <si>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</si>
  <si>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</si>
  <si>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</si>
  <si>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</si>
  <si>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</si>
  <si>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</si>
  <si>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</si>
  <si>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</si>
  <si>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</si>
  <si>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</si>
  <si>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</si>
  <si>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</si>
  <si>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</si>
  <si>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</si>
  <si>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</si>
  <si>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</si>
  <si>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</si>
  <si>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</si>
  <si>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</si>
  <si>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</si>
  <si>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</si>
  <si>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</si>
  <si>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</si>
  <si>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</si>
  <si>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</si>
  <si>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</si>
  <si>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</si>
  <si>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</si>
  <si>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</si>
  <si>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</si>
  <si>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</si>
  <si>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</si>
  <si>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</si>
  <si>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</si>
  <si>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</si>
  <si>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</si>
  <si>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</si>
  <si>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</si>
  <si>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</si>
  <si>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</si>
  <si>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</si>
  <si>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</si>
  <si>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</si>
  <si>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</si>
  <si>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</si>
  <si>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</si>
  <si>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</si>
  <si>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</si>
  <si>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</si>
  <si>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</si>
  <si>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</si>
  <si>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</si>
  <si>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</si>
  <si>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</si>
  <si>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</si>
  <si>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</si>
  <si>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</si>
  <si>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</si>
  <si>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</si>
  <si>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</si>
  <si>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</si>
  <si>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</si>
  <si>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</si>
  <si>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</si>
  <si>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</si>
  <si>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</si>
  <si>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</si>
  <si>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</si>
  <si>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</si>
  <si>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</si>
  <si>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</si>
  <si>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</si>
  <si>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</si>
  <si>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</si>
  <si>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</si>
  <si>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</si>
  <si>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</si>
  <si>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</si>
  <si>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</si>
  <si>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</si>
  <si>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</si>
  <si>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</si>
  <si>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</si>
  <si>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</si>
  <si>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</si>
  <si>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</si>
  <si>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</si>
  <si>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</si>
  <si>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</si>
  <si>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</si>
  <si>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</si>
  <si>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</si>
  <si>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</si>
  <si>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</si>
  <si>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</si>
  <si>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</si>
  <si>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</si>
  <si>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</si>
  <si>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</si>
  <si>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</si>
  <si>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</si>
  <si>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</si>
  <si>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</si>
  <si>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</si>
  <si>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</si>
  <si>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</si>
  <si>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</si>
  <si>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</si>
  <si>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</si>
  <si>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</si>
  <si>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</si>
  <si>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</si>
  <si>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</si>
  <si>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</si>
  <si>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</si>
  <si>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</si>
  <si>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</si>
  <si>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</si>
  <si>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</si>
  <si>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</si>
  <si>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</si>
  <si>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</si>
  <si>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</si>
  <si>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</si>
  <si>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</si>
  <si>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</si>
  <si>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</si>
  <si>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</si>
  <si>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</si>
  <si>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</si>
  <si>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</si>
  <si>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</si>
  <si>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</si>
  <si>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</si>
  <si>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</si>
  <si>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</si>
  <si>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</si>
  <si>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</si>
  <si>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</si>
  <si>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</si>
  <si>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</si>
  <si>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</si>
  <si>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</si>
  <si>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</si>
  <si>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</si>
  <si>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</si>
  <si>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</si>
  <si>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</si>
  <si>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</si>
  <si>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</si>
  <si>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</si>
  <si>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</si>
  <si>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</si>
  <si>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</si>
  <si>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</si>
  <si>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</si>
  <si>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</si>
  <si>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</si>
  <si>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</si>
  <si>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</si>
  <si>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</si>
  <si>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</si>
  <si>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</si>
  <si>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</si>
  <si>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</si>
  <si>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</si>
  <si>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</si>
  <si>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</si>
  <si>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</si>
  <si>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</si>
  <si>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</si>
  <si>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</si>
  <si>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</si>
  <si>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</si>
  <si>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</si>
  <si>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</si>
  <si>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</si>
  <si>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</si>
  <si>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</si>
  <si>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</si>
  <si>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</si>
  <si>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</si>
  <si>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</si>
  <si>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</si>
  <si>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</si>
  <si>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</si>
  <si>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</si>
  <si>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</si>
  <si>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</si>
  <si>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</si>
  <si>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</si>
  <si>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</si>
  <si>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</si>
  <si>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</si>
  <si>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</si>
  <si>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</si>
  <si>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</si>
  <si>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</si>
  <si>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</si>
  <si>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</si>
  <si>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</si>
  <si>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</si>
  <si>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</si>
  <si>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</si>
  <si>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</si>
  <si>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</si>
  <si>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</si>
  <si>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</si>
  <si>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</si>
  <si>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</si>
  <si>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</si>
  <si>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</si>
  <si>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</si>
  <si>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</si>
  <si>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</si>
  <si>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</si>
  <si>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</si>
  <si>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</si>
  <si>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</si>
  <si>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</si>
  <si>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</si>
  <si>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</si>
  <si>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</si>
  <si>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</si>
  <si>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</si>
  <si>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</si>
  <si>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</si>
  <si>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</si>
  <si>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</si>
  <si>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</si>
  <si>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</si>
  <si>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</si>
  <si>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</si>
  <si>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</si>
  <si>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</si>
  <si>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</si>
  <si>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</si>
  <si>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</si>
  <si>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</si>
  <si>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</si>
  <si>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</si>
  <si>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</si>
  <si>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</si>
  <si>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</si>
  <si>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</si>
  <si>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</si>
  <si>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</si>
  <si>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</si>
  <si>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</si>
  <si>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</si>
  <si>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</si>
  <si>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</si>
  <si>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</si>
  <si>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</si>
  <si>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</si>
  <si>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</si>
  <si>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</si>
  <si>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</si>
  <si>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</si>
  <si>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</si>
  <si>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</si>
  <si>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</si>
  <si>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</si>
  <si>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</si>
  <si>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</si>
  <si>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</si>
  <si>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</si>
  <si>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</si>
  <si>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</si>
  <si>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</si>
  <si>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</si>
  <si>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</si>
  <si>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</si>
  <si>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</si>
  <si>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</si>
  <si>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</si>
  <si>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</si>
  <si>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</si>
  <si>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</si>
  <si>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</si>
  <si>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</si>
  <si>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</si>
  <si>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</si>
  <si>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</si>
  <si>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</si>
  <si>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</si>
  <si>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</si>
  <si>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</si>
  <si>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</si>
  <si>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</si>
  <si>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</si>
  <si>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</si>
  <si>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</si>
  <si>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</si>
  <si>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</si>
  <si>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</si>
  <si>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</si>
  <si>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</si>
  <si>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</si>
  <si>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</si>
  <si>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</si>
  <si>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</si>
  <si>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</si>
  <si>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</si>
  <si>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</si>
  <si>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</si>
  <si>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</si>
  <si>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</si>
  <si>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</si>
  <si>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</si>
  <si>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</si>
  <si>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</si>
  <si>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</si>
  <si>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</si>
  <si>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</si>
  <si>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</si>
  <si>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</si>
  <si>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</si>
  <si>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</si>
  <si>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</si>
  <si>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</si>
  <si>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</si>
  <si>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</si>
  <si>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</si>
  <si>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</si>
  <si>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</si>
  <si>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</si>
  <si>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</si>
  <si>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</si>
  <si>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</si>
  <si>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</si>
  <si>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</si>
  <si>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</si>
  <si>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</si>
  <si>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</si>
  <si>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</si>
  <si>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</si>
  <si>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</si>
  <si>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</si>
  <si>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</si>
  <si>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</si>
  <si>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</si>
  <si>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</si>
  <si>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</si>
  <si>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</si>
  <si>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</si>
  <si>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</si>
  <si>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</si>
  <si>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</si>
  <si>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</si>
  <si>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</si>
  <si>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</si>
  <si>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</si>
  <si>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</si>
  <si>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</si>
  <si>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</si>
  <si>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</si>
  <si>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</si>
  <si>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</si>
  <si>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</si>
  <si>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</si>
  <si>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</si>
  <si>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</si>
  <si>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</si>
  <si>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</si>
  <si>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</si>
  <si>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</si>
  <si>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</si>
  <si>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</si>
  <si>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</si>
  <si>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</si>
  <si>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</si>
  <si>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</si>
  <si>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</si>
  <si>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</si>
  <si>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</si>
  <si>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</si>
  <si>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</si>
  <si>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</si>
  <si>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</si>
  <si>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</si>
  <si>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</si>
  <si>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</si>
  <si>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</si>
  <si>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</si>
  <si>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</si>
  <si>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</si>
  <si>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</si>
  <si>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</si>
  <si>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</si>
  <si>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</si>
  <si>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</si>
  <si>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</si>
  <si>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</si>
  <si>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</si>
  <si>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</si>
  <si>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</si>
  <si>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</si>
  <si>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</si>
  <si>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</si>
  <si>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</si>
  <si>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</si>
  <si>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</si>
  <si>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</si>
  <si>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</si>
  <si>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</si>
  <si>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</si>
  <si>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</si>
  <si>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</si>
  <si>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</si>
  <si>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</si>
  <si>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</si>
  <si>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</si>
  <si>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</si>
  <si>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</si>
  <si>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</si>
  <si>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</si>
  <si>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</si>
  <si>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</si>
  <si>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</si>
  <si>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</si>
  <si>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</si>
  <si>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</si>
  <si>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</si>
  <si>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</si>
  <si>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</si>
  <si>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</si>
  <si>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</si>
  <si>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</si>
  <si>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</si>
  <si>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</si>
  <si>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</si>
  <si>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</si>
  <si>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</si>
  <si>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</si>
  <si>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</si>
  <si>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</si>
  <si>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</si>
  <si>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</si>
  <si>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</si>
  <si>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</si>
  <si>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</si>
  <si>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</si>
  <si>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</si>
  <si>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</si>
  <si>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</si>
  <si>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</si>
  <si>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</si>
  <si>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</si>
  <si>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</si>
  <si>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</si>
  <si>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</si>
  <si>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</si>
  <si>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</si>
  <si>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</si>
  <si>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</si>
  <si>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</si>
  <si>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</si>
  <si>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</si>
  <si>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</si>
  <si>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</si>
  <si>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</si>
  <si>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</si>
  <si>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</si>
  <si>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</si>
  <si>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</si>
  <si>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</si>
  <si>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</si>
  <si>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</si>
  <si>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</si>
  <si>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</si>
  <si>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</si>
  <si>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</si>
  <si>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</si>
  <si>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</si>
  <si>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</si>
  <si>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</si>
  <si>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</si>
  <si>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</si>
  <si>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</si>
  <si>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</si>
  <si>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</si>
  <si>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</si>
  <si>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</si>
  <si>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</si>
  <si>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</si>
  <si>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</si>
  <si>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</si>
  <si>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</si>
  <si>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</si>
  <si>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</si>
  <si>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</si>
  <si>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</si>
  <si>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</si>
  <si>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</si>
  <si>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</si>
  <si>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</si>
  <si>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</si>
  <si>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</si>
  <si>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</si>
  <si>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</si>
  <si>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</si>
  <si>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</si>
  <si>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</si>
  <si>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</si>
  <si>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</si>
  <si>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</si>
  <si>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</si>
  <si>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</si>
  <si>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</si>
  <si>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</si>
  <si>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</si>
  <si>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</si>
  <si>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</si>
  <si>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</si>
  <si>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</si>
  <si>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</si>
  <si>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</si>
  <si>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</si>
  <si>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</si>
  <si>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</si>
  <si>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</si>
  <si>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</si>
  <si>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</si>
  <si>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</si>
  <si>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</si>
  <si>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</si>
  <si>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</si>
  <si>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</si>
  <si>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</si>
  <si>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</si>
  <si>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</si>
  <si>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</si>
  <si>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</si>
  <si>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</si>
  <si>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</si>
  <si>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</si>
  <si>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</si>
  <si>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</si>
  <si>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</si>
  <si>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</si>
  <si>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</si>
  <si>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</si>
  <si>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</si>
  <si>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</si>
  <si>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</si>
  <si>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</si>
  <si>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</si>
  <si>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</si>
  <si>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</si>
  <si>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</si>
  <si>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</si>
  <si>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</si>
  <si>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</si>
  <si>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</si>
  <si>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</si>
  <si>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</si>
  <si>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</si>
  <si>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</si>
  <si>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</si>
  <si>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</si>
  <si>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</si>
  <si>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</si>
  <si>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</si>
  <si>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</si>
  <si>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</si>
  <si>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</si>
  <si>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</si>
  <si>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</si>
  <si>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</si>
  <si>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</si>
  <si>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</si>
  <si>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</si>
  <si>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</si>
  <si>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</si>
  <si>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</si>
  <si>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</si>
  <si>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</si>
  <si>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</si>
  <si>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</si>
  <si>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</si>
  <si>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</si>
  <si>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</si>
  <si>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</si>
  <si>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</si>
  <si>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</si>
  <si>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</si>
  <si>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</si>
  <si>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</si>
  <si>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</si>
  <si>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</si>
  <si>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</si>
  <si>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</si>
  <si>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</si>
  <si>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</si>
  <si>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</si>
  <si>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</si>
  <si>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</si>
  <si>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</si>
  <si>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</si>
  <si>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</si>
  <si>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</si>
  <si>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</si>
  <si>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</si>
  <si>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</si>
  <si>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</si>
  <si>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</si>
  <si>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</si>
  <si>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</si>
  <si>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</si>
  <si>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</si>
  <si>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</si>
  <si>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</si>
  <si>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</si>
  <si>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</si>
  <si>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</si>
  <si>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</si>
  <si>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</si>
  <si>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</si>
  <si>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</si>
  <si>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</si>
  <si>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</si>
  <si>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</si>
  <si>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</si>
  <si>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</si>
  <si>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</si>
  <si>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</si>
  <si>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</si>
  <si>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</si>
  <si>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</si>
  <si>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</si>
  <si>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</si>
  <si>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</si>
  <si>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</si>
  <si>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</si>
  <si>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</si>
  <si>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</si>
  <si>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</si>
  <si>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</si>
  <si>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</si>
  <si>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</si>
  <si>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fundamojana@hotmail.com</t>
  </si>
  <si>
    <t>carrera 5 numero 8-84 guaranda sucre</t>
  </si>
  <si>
    <t>3145695453</t>
  </si>
  <si>
    <t>ELSY MARIA PALENCIA TOVAR</t>
  </si>
  <si>
    <t>7018-2009-211</t>
  </si>
  <si>
    <t xml:space="preserve">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
</t>
  </si>
  <si>
    <t>7018-2010-0082</t>
  </si>
  <si>
    <t>7018-2011-0113</t>
  </si>
  <si>
    <t xml:space="preserve">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
</t>
  </si>
  <si>
    <t>7018-2012-0089</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</si>
  <si>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</si>
  <si>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7018-2012-0338</t>
  </si>
  <si>
    <t xml:space="preserve">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</si>
  <si>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7018-20130192</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</si>
  <si>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</si>
  <si>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7018-2014-0244</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</si>
  <si>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</si>
  <si>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7018-20140313</t>
  </si>
  <si>
    <t>7076-2015</t>
  </si>
  <si>
    <t xml:space="preserve">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
</t>
  </si>
  <si>
    <t>70-04762016</t>
  </si>
  <si>
    <t xml:space="preserve">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
</t>
  </si>
  <si>
    <t>70-0475-2016</t>
  </si>
  <si>
    <t xml:space="preserve">PRESTAR LOS SERVICIOS DE HOGARES COMUNITARIOS DE BIENESTAR FAMILIAR DE CONFORMIDAD CON LAS DIRECTRICES LINEAMIENTO Y PARAMETROS ESTABLECIDOS POR EL ICBF EN ARMONIA CON LA POLITICA DE ESTADO PARA EL DESARROLLO INTEGRAL DE LA
PRIMERA INFANCIA DE CERO ASIEMPRE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</si>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</sst>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family val="2"/>
    </font>
    <font>
      <sz val="12.5"/>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0" fontId="31" fillId="0" borderId="0" xfId="0" applyFont="1"/>
    <xf numFmtId="14" fontId="31" fillId="0" borderId="0" xfId="0" applyNumberFormat="1" applyFont="1"/>
    <xf numFmtId="14" fontId="31" fillId="0" borderId="0" xfId="0" applyNumberFormat="1" applyFont="1" applyAlignment="1">
      <alignment vertical="center"/>
    </xf>
    <xf numFmtId="3" fontId="31" fillId="0" borderId="0" xfId="0" applyNumberFormat="1" applyFont="1"/>
    <xf numFmtId="14" fontId="31" fillId="0" borderId="0" xfId="0" applyNumberFormat="1" applyFont="1" applyAlignment="1">
      <alignment horizontal="center" vertical="center"/>
    </xf>
    <xf numFmtId="0" fontId="3" fillId="3" borderId="1" xfId="0" applyFont="1" applyFill="1" applyBorder="1" applyAlignment="1" applyProtection="1">
      <alignment horizontal="center" vertical="center" wrapText="1"/>
      <protection locked="0"/>
    </xf>
    <xf numFmtId="0" fontId="32" fillId="0" borderId="0" xfId="0" applyFont="1" applyAlignment="1">
      <alignment vertical="center"/>
    </xf>
    <xf numFmtId="14" fontId="32" fillId="0" borderId="0" xfId="0" applyNumberFormat="1" applyFont="1" applyAlignment="1">
      <alignment vertical="center"/>
    </xf>
    <xf numFmtId="14"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horizontal="center" vertical="center" wrapText="1"/>
      <protection locked="0"/>
    </xf>
    <xf numFmtId="167" fontId="3" fillId="3" borderId="34" xfId="5" applyNumberFormat="1" applyFont="1" applyFill="1" applyBorder="1" applyAlignment="1" applyProtection="1">
      <alignment vertical="center"/>
      <protection locked="0"/>
    </xf>
    <xf numFmtId="170" fontId="3" fillId="3" borderId="34"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90" t="str">
        <f>HYPERLINK("#MI_Oferente_Singular!A114","CAPACIDAD RESIDUAL")</f>
        <v>CAPACIDAD RESIDUAL</v>
      </c>
      <c r="F8" s="191"/>
      <c r="G8" s="192"/>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90" t="str">
        <f>HYPERLINK("#MI_Oferente_Singular!A162","TALENTO HUMANO")</f>
        <v>TALENTO HUMANO</v>
      </c>
      <c r="F9" s="191"/>
      <c r="G9" s="192"/>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90" t="str">
        <f>HYPERLINK("#MI_Oferente_Singular!F162","INFRAESTRUCTURA")</f>
        <v>INFRAESTRUCTURA</v>
      </c>
      <c r="F10" s="191"/>
      <c r="G10" s="192"/>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453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3" t="s">
        <v>2639</v>
      </c>
      <c r="I19" s="132" t="s">
        <v>11</v>
      </c>
      <c r="J19" s="133" t="s">
        <v>10</v>
      </c>
      <c r="K19" s="133" t="s">
        <v>2609</v>
      </c>
      <c r="L19" s="133" t="s">
        <v>1161</v>
      </c>
      <c r="M19" s="133" t="s">
        <v>1162</v>
      </c>
      <c r="N19" s="134" t="s">
        <v>2610</v>
      </c>
      <c r="O19" s="129"/>
      <c r="Q19" s="51"/>
      <c r="R19" s="51"/>
    </row>
    <row r="20" spans="1:23" ht="30" customHeight="1" x14ac:dyDescent="0.25">
      <c r="A20" s="9"/>
      <c r="B20" s="109">
        <v>900124698</v>
      </c>
      <c r="C20" s="5"/>
      <c r="D20" s="73"/>
      <c r="E20" s="5"/>
      <c r="F20" s="5"/>
      <c r="G20" s="5"/>
      <c r="H20" s="193"/>
      <c r="I20" s="141" t="s">
        <v>453</v>
      </c>
      <c r="J20" s="142" t="s">
        <v>973</v>
      </c>
      <c r="K20" s="143">
        <v>1972970632</v>
      </c>
      <c r="L20" s="144">
        <v>44187</v>
      </c>
      <c r="M20" s="144">
        <v>44561</v>
      </c>
      <c r="N20" s="127">
        <f>+(M20-L20)/30</f>
        <v>12.466666666666667</v>
      </c>
      <c r="O20" s="130"/>
      <c r="U20" s="126"/>
      <c r="V20" s="105">
        <f ca="1">NOW()</f>
        <v>44194.937533101853</v>
      </c>
      <c r="W20" s="105">
        <f ca="1">NOW()</f>
        <v>44194.937533101853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1"/>
      <c r="I37" s="122"/>
      <c r="J37" s="122"/>
      <c r="K37" s="122"/>
      <c r="L37" s="122"/>
      <c r="M37" s="122"/>
      <c r="N37" s="122"/>
      <c r="O37" s="123"/>
    </row>
    <row r="38" spans="1:16" ht="21" customHeight="1" x14ac:dyDescent="0.25">
      <c r="A38" s="9"/>
      <c r="B38" s="185" t="str">
        <f>VLOOKUP(B20,EAS!A2:B1439,2,0)</f>
        <v>FUNDACIÓN AUTÓNOMA DE LA MOJANA</v>
      </c>
      <c r="C38" s="185"/>
      <c r="D38" s="185"/>
      <c r="E38" s="185"/>
      <c r="F38" s="185"/>
      <c r="G38" s="5"/>
      <c r="H38" s="124"/>
      <c r="I38" s="197" t="s">
        <v>7</v>
      </c>
      <c r="J38" s="197"/>
      <c r="K38" s="197"/>
      <c r="L38" s="197"/>
      <c r="M38" s="197"/>
      <c r="N38" s="197"/>
      <c r="O38" s="125"/>
    </row>
    <row r="39" spans="1:16" ht="42.95" customHeight="1" thickBot="1" x14ac:dyDescent="0.3">
      <c r="A39" s="10"/>
      <c r="B39" s="11"/>
      <c r="C39" s="11"/>
      <c r="D39" s="11"/>
      <c r="E39" s="11"/>
      <c r="F39" s="11"/>
      <c r="G39" s="11"/>
      <c r="H39" s="10"/>
      <c r="I39" s="229" t="s">
        <v>2709</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2655</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16" t="s">
        <v>31</v>
      </c>
      <c r="D48" s="170" t="s">
        <v>2680</v>
      </c>
      <c r="E48" s="171">
        <v>39856</v>
      </c>
      <c r="F48" s="172">
        <v>40114</v>
      </c>
      <c r="G48" s="152">
        <f>IF(AND(E48&lt;&gt;"",F48&lt;&gt;""),((F48-E48)/30),"")</f>
        <v>8.6</v>
      </c>
      <c r="H48" s="102" t="s">
        <v>2681</v>
      </c>
      <c r="I48" s="169" t="s">
        <v>453</v>
      </c>
      <c r="J48" s="169" t="s">
        <v>971</v>
      </c>
      <c r="K48" s="173">
        <v>8755950</v>
      </c>
      <c r="L48" s="116" t="s">
        <v>1148</v>
      </c>
      <c r="M48" s="112"/>
      <c r="N48" s="116" t="s">
        <v>27</v>
      </c>
      <c r="O48" s="116" t="s">
        <v>26</v>
      </c>
      <c r="P48" s="78"/>
    </row>
    <row r="49" spans="1:16" s="6" customFormat="1" ht="24.75" customHeight="1" x14ac:dyDescent="0.2">
      <c r="A49" s="135">
        <v>2</v>
      </c>
      <c r="B49" s="114" t="s">
        <v>2665</v>
      </c>
      <c r="C49" s="116" t="s">
        <v>31</v>
      </c>
      <c r="D49" s="170" t="s">
        <v>2682</v>
      </c>
      <c r="E49" s="174">
        <v>40205</v>
      </c>
      <c r="F49" s="172">
        <v>40543</v>
      </c>
      <c r="G49" s="152">
        <f t="shared" ref="G49:G50" si="2">IF(AND(E49&lt;&gt;"",F49&lt;&gt;""),((F49-E49)/30),"")</f>
        <v>11.266666666666667</v>
      </c>
      <c r="H49" s="175" t="s">
        <v>2681</v>
      </c>
      <c r="I49" s="169" t="s">
        <v>453</v>
      </c>
      <c r="J49" s="169" t="s">
        <v>971</v>
      </c>
      <c r="K49" s="173">
        <v>72618030</v>
      </c>
      <c r="L49" s="116" t="s">
        <v>1148</v>
      </c>
      <c r="M49" s="112"/>
      <c r="N49" s="116" t="s">
        <v>27</v>
      </c>
      <c r="O49" s="116" t="s">
        <v>26</v>
      </c>
      <c r="P49" s="78"/>
    </row>
    <row r="50" spans="1:16" s="6" customFormat="1" ht="24.75" customHeight="1" x14ac:dyDescent="0.2">
      <c r="A50" s="135">
        <v>3</v>
      </c>
      <c r="B50" s="114" t="s">
        <v>2665</v>
      </c>
      <c r="C50" s="116" t="s">
        <v>31</v>
      </c>
      <c r="D50" s="170" t="s">
        <v>2683</v>
      </c>
      <c r="E50" s="171">
        <v>40560</v>
      </c>
      <c r="F50" s="171">
        <v>40908</v>
      </c>
      <c r="G50" s="152">
        <f t="shared" si="2"/>
        <v>11.6</v>
      </c>
      <c r="H50" s="102" t="s">
        <v>2684</v>
      </c>
      <c r="I50" s="169" t="s">
        <v>453</v>
      </c>
      <c r="J50" s="169" t="s">
        <v>971</v>
      </c>
      <c r="K50" s="173">
        <v>83683680</v>
      </c>
      <c r="L50" s="116" t="s">
        <v>1148</v>
      </c>
      <c r="M50" s="112"/>
      <c r="N50" s="116" t="s">
        <v>27</v>
      </c>
      <c r="O50" s="116" t="s">
        <v>26</v>
      </c>
      <c r="P50" s="78"/>
    </row>
    <row r="51" spans="1:16" s="6" customFormat="1" ht="24.75" customHeight="1" outlineLevel="1" x14ac:dyDescent="0.2">
      <c r="A51" s="135">
        <v>4</v>
      </c>
      <c r="B51" s="114" t="s">
        <v>2665</v>
      </c>
      <c r="C51" s="116" t="s">
        <v>31</v>
      </c>
      <c r="D51" s="170" t="s">
        <v>2685</v>
      </c>
      <c r="E51" s="171">
        <v>41240</v>
      </c>
      <c r="F51" s="171">
        <v>41273</v>
      </c>
      <c r="G51" s="152">
        <f t="shared" ref="G51:G107" si="3">IF(AND(E51&lt;&gt;"",F51&lt;&gt;""),((F51-E51)/30),"")</f>
        <v>1.1000000000000001</v>
      </c>
      <c r="H51" s="114" t="s">
        <v>2686</v>
      </c>
      <c r="I51" s="110" t="s">
        <v>453</v>
      </c>
      <c r="J51" s="110" t="s">
        <v>971</v>
      </c>
      <c r="K51" s="173">
        <v>99332440</v>
      </c>
      <c r="L51" s="111" t="s">
        <v>1148</v>
      </c>
      <c r="M51" s="112"/>
      <c r="N51" s="111" t="s">
        <v>27</v>
      </c>
      <c r="O51" s="111" t="s">
        <v>26</v>
      </c>
      <c r="P51" s="78"/>
    </row>
    <row r="52" spans="1:16" s="7" customFormat="1" ht="24.75" customHeight="1" outlineLevel="1" x14ac:dyDescent="0.2">
      <c r="A52" s="136">
        <v>5</v>
      </c>
      <c r="B52" s="114" t="s">
        <v>2665</v>
      </c>
      <c r="C52" s="116" t="s">
        <v>31</v>
      </c>
      <c r="D52" s="170" t="s">
        <v>2687</v>
      </c>
      <c r="E52" s="171">
        <v>41096</v>
      </c>
      <c r="F52" s="171">
        <v>41273</v>
      </c>
      <c r="G52" s="152">
        <f t="shared" si="3"/>
        <v>5.9</v>
      </c>
      <c r="H52" s="102" t="s">
        <v>2688</v>
      </c>
      <c r="I52" s="110" t="s">
        <v>453</v>
      </c>
      <c r="J52" s="110" t="s">
        <v>971</v>
      </c>
      <c r="K52" s="173">
        <v>22558480</v>
      </c>
      <c r="L52" s="111" t="s">
        <v>1148</v>
      </c>
      <c r="M52" s="112"/>
      <c r="N52" s="111" t="s">
        <v>27</v>
      </c>
      <c r="O52" s="111" t="s">
        <v>26</v>
      </c>
      <c r="P52" s="79"/>
    </row>
    <row r="53" spans="1:16" s="7" customFormat="1" ht="24.75" customHeight="1" outlineLevel="1" x14ac:dyDescent="0.2">
      <c r="A53" s="136">
        <v>6</v>
      </c>
      <c r="B53" s="114" t="s">
        <v>2665</v>
      </c>
      <c r="C53" s="116" t="s">
        <v>31</v>
      </c>
      <c r="D53" s="170" t="s">
        <v>2689</v>
      </c>
      <c r="E53" s="171">
        <v>41297</v>
      </c>
      <c r="F53" s="171">
        <v>41639</v>
      </c>
      <c r="G53" s="152">
        <f t="shared" si="3"/>
        <v>11.4</v>
      </c>
      <c r="H53" s="102" t="s">
        <v>2690</v>
      </c>
      <c r="I53" s="110" t="s">
        <v>453</v>
      </c>
      <c r="J53" s="110" t="s">
        <v>971</v>
      </c>
      <c r="K53" s="173">
        <v>234310678</v>
      </c>
      <c r="L53" s="111" t="s">
        <v>1148</v>
      </c>
      <c r="M53" s="112"/>
      <c r="N53" s="111" t="s">
        <v>27</v>
      </c>
      <c r="O53" s="111" t="s">
        <v>26</v>
      </c>
      <c r="P53" s="79"/>
    </row>
    <row r="54" spans="1:16" s="7" customFormat="1" ht="24.75" customHeight="1" outlineLevel="1" x14ac:dyDescent="0.2">
      <c r="A54" s="136">
        <v>7</v>
      </c>
      <c r="B54" s="114" t="s">
        <v>2665</v>
      </c>
      <c r="C54" s="116" t="s">
        <v>31</v>
      </c>
      <c r="D54" s="170" t="s">
        <v>2691</v>
      </c>
      <c r="E54" s="171">
        <v>41660</v>
      </c>
      <c r="F54" s="171">
        <v>41912</v>
      </c>
      <c r="G54" s="152">
        <f t="shared" si="3"/>
        <v>8.4</v>
      </c>
      <c r="H54" s="102" t="s">
        <v>2692</v>
      </c>
      <c r="I54" s="110" t="s">
        <v>453</v>
      </c>
      <c r="J54" s="110" t="s">
        <v>453</v>
      </c>
      <c r="K54" s="173">
        <v>54699804</v>
      </c>
      <c r="L54" s="111" t="s">
        <v>1148</v>
      </c>
      <c r="M54" s="112"/>
      <c r="N54" s="111" t="s">
        <v>27</v>
      </c>
      <c r="O54" s="111" t="s">
        <v>26</v>
      </c>
      <c r="P54" s="79"/>
    </row>
    <row r="55" spans="1:16" s="7" customFormat="1" ht="24.75" customHeight="1" outlineLevel="1" x14ac:dyDescent="0.2">
      <c r="A55" s="136">
        <v>8</v>
      </c>
      <c r="B55" s="114" t="s">
        <v>2665</v>
      </c>
      <c r="C55" s="116" t="s">
        <v>31</v>
      </c>
      <c r="D55" s="170" t="s">
        <v>2693</v>
      </c>
      <c r="E55" s="171">
        <v>41660</v>
      </c>
      <c r="F55" s="171">
        <v>41973</v>
      </c>
      <c r="G55" s="152">
        <f t="shared" si="3"/>
        <v>10.433333333333334</v>
      </c>
      <c r="H55" s="102" t="s">
        <v>2690</v>
      </c>
      <c r="I55" s="110" t="s">
        <v>453</v>
      </c>
      <c r="J55" s="110" t="s">
        <v>453</v>
      </c>
      <c r="K55" s="173">
        <v>54699804</v>
      </c>
      <c r="L55" s="111" t="s">
        <v>1148</v>
      </c>
      <c r="M55" s="112"/>
      <c r="N55" s="111" t="s">
        <v>27</v>
      </c>
      <c r="O55" s="111" t="s">
        <v>26</v>
      </c>
      <c r="P55" s="79"/>
    </row>
    <row r="56" spans="1:16" s="7" customFormat="1" ht="24.75" customHeight="1" outlineLevel="1" x14ac:dyDescent="0.2">
      <c r="A56" s="136">
        <v>9</v>
      </c>
      <c r="B56" s="114" t="s">
        <v>2665</v>
      </c>
      <c r="C56" s="116" t="s">
        <v>31</v>
      </c>
      <c r="D56" s="170" t="s">
        <v>2694</v>
      </c>
      <c r="E56" s="171">
        <v>42039</v>
      </c>
      <c r="F56" s="171">
        <v>42369</v>
      </c>
      <c r="G56" s="152">
        <f t="shared" si="3"/>
        <v>11</v>
      </c>
      <c r="H56" s="102" t="s">
        <v>2695</v>
      </c>
      <c r="I56" s="110" t="s">
        <v>453</v>
      </c>
      <c r="J56" s="110" t="s">
        <v>971</v>
      </c>
      <c r="K56" s="173">
        <v>43145600</v>
      </c>
      <c r="L56" s="111" t="s">
        <v>1148</v>
      </c>
      <c r="M56" s="112"/>
      <c r="N56" s="111" t="s">
        <v>27</v>
      </c>
      <c r="O56" s="111" t="s">
        <v>26</v>
      </c>
      <c r="P56" s="79"/>
    </row>
    <row r="57" spans="1:16" s="7" customFormat="1" ht="24.75" customHeight="1" outlineLevel="1" x14ac:dyDescent="0.2">
      <c r="A57" s="136">
        <v>10</v>
      </c>
      <c r="B57" s="114" t="s">
        <v>2665</v>
      </c>
      <c r="C57" s="116" t="s">
        <v>31</v>
      </c>
      <c r="D57" s="170" t="s">
        <v>2696</v>
      </c>
      <c r="E57" s="171">
        <v>42668</v>
      </c>
      <c r="F57" s="171">
        <v>42582</v>
      </c>
      <c r="G57" s="152">
        <f t="shared" si="3"/>
        <v>-2.8666666666666667</v>
      </c>
      <c r="H57" s="102" t="s">
        <v>2697</v>
      </c>
      <c r="I57" s="63" t="s">
        <v>453</v>
      </c>
      <c r="J57" s="63" t="s">
        <v>971</v>
      </c>
      <c r="K57" s="173">
        <v>1042245966</v>
      </c>
      <c r="L57" s="65" t="s">
        <v>1148</v>
      </c>
      <c r="M57" s="67"/>
      <c r="N57" s="65" t="s">
        <v>27</v>
      </c>
      <c r="O57" s="65" t="s">
        <v>26</v>
      </c>
      <c r="P57" s="79"/>
    </row>
    <row r="58" spans="1:16" s="7" customFormat="1" ht="24.75" customHeight="1" outlineLevel="1" x14ac:dyDescent="0.2">
      <c r="A58" s="136">
        <v>11</v>
      </c>
      <c r="B58" s="114" t="s">
        <v>2665</v>
      </c>
      <c r="C58" s="116" t="s">
        <v>31</v>
      </c>
      <c r="D58" s="170" t="s">
        <v>2698</v>
      </c>
      <c r="E58" s="171">
        <v>42582</v>
      </c>
      <c r="F58" s="171">
        <v>42700</v>
      </c>
      <c r="G58" s="152">
        <f t="shared" si="3"/>
        <v>3.9333333333333331</v>
      </c>
      <c r="H58" s="102" t="s">
        <v>2681</v>
      </c>
      <c r="I58" s="63" t="s">
        <v>453</v>
      </c>
      <c r="J58" s="63" t="s">
        <v>971</v>
      </c>
      <c r="K58" s="173">
        <v>535951573</v>
      </c>
      <c r="L58" s="65" t="s">
        <v>1148</v>
      </c>
      <c r="M58" s="67"/>
      <c r="N58" s="65" t="s">
        <v>27</v>
      </c>
      <c r="O58" s="65" t="s">
        <v>26</v>
      </c>
      <c r="P58" s="79"/>
    </row>
    <row r="59" spans="1:16" s="7" customFormat="1" ht="24.75" customHeight="1" outlineLevel="1" x14ac:dyDescent="0.2">
      <c r="A59" s="136">
        <v>12</v>
      </c>
      <c r="B59" s="114" t="s">
        <v>2665</v>
      </c>
      <c r="C59" s="116" t="s">
        <v>31</v>
      </c>
      <c r="D59" s="170">
        <v>70045216</v>
      </c>
      <c r="E59" s="171">
        <v>42582</v>
      </c>
      <c r="F59" s="171">
        <v>42700</v>
      </c>
      <c r="G59" s="152">
        <f t="shared" si="3"/>
        <v>3.9333333333333331</v>
      </c>
      <c r="H59" s="102" t="s">
        <v>2699</v>
      </c>
      <c r="I59" s="63" t="s">
        <v>453</v>
      </c>
      <c r="J59" s="63" t="s">
        <v>971</v>
      </c>
      <c r="K59" s="173">
        <v>565252074</v>
      </c>
      <c r="L59" s="65" t="s">
        <v>1148</v>
      </c>
      <c r="M59" s="67"/>
      <c r="N59" s="65" t="s">
        <v>27</v>
      </c>
      <c r="O59" s="65" t="s">
        <v>26</v>
      </c>
      <c r="P59" s="79"/>
    </row>
    <row r="60" spans="1:16" s="7" customFormat="1" ht="24.75" customHeight="1" outlineLevel="1" x14ac:dyDescent="0.2">
      <c r="A60" s="136">
        <v>13</v>
      </c>
      <c r="B60" s="114" t="s">
        <v>2665</v>
      </c>
      <c r="C60" s="116" t="s">
        <v>31</v>
      </c>
      <c r="D60" s="176">
        <v>7002882016</v>
      </c>
      <c r="E60" s="177">
        <v>42413</v>
      </c>
      <c r="F60" s="172">
        <v>43144</v>
      </c>
      <c r="G60" s="152">
        <f t="shared" si="3"/>
        <v>24.366666666666667</v>
      </c>
      <c r="H60" s="102" t="s">
        <v>2699</v>
      </c>
      <c r="I60" s="63" t="s">
        <v>453</v>
      </c>
      <c r="J60" s="63" t="s">
        <v>964</v>
      </c>
      <c r="K60" s="173">
        <v>386326965</v>
      </c>
      <c r="L60" s="65" t="s">
        <v>1148</v>
      </c>
      <c r="M60" s="67"/>
      <c r="N60" s="65" t="s">
        <v>27</v>
      </c>
      <c r="O60" s="65" t="s">
        <v>26</v>
      </c>
      <c r="P60" s="79"/>
    </row>
    <row r="61" spans="1:16" s="7" customFormat="1" ht="24.75" customHeight="1" outlineLevel="1" x14ac:dyDescent="0.2">
      <c r="A61" s="136">
        <v>14</v>
      </c>
      <c r="B61" s="114" t="s">
        <v>2665</v>
      </c>
      <c r="C61" s="116" t="s">
        <v>31</v>
      </c>
      <c r="D61" s="170">
        <v>7002922016</v>
      </c>
      <c r="E61" s="171">
        <v>42402</v>
      </c>
      <c r="F61" s="171">
        <v>43251</v>
      </c>
      <c r="G61" s="152">
        <f t="shared" si="3"/>
        <v>28.3</v>
      </c>
      <c r="H61" s="102" t="s">
        <v>2700</v>
      </c>
      <c r="I61" s="63" t="s">
        <v>453</v>
      </c>
      <c r="J61" s="63" t="s">
        <v>971</v>
      </c>
      <c r="K61" s="173">
        <v>729367103</v>
      </c>
      <c r="L61" s="65" t="s">
        <v>1148</v>
      </c>
      <c r="M61" s="67"/>
      <c r="N61" s="65" t="s">
        <v>27</v>
      </c>
      <c r="O61" s="65" t="s">
        <v>26</v>
      </c>
      <c r="P61" s="79"/>
    </row>
    <row r="62" spans="1:16" s="7" customFormat="1" ht="24.75" customHeight="1" outlineLevel="1" x14ac:dyDescent="0.2">
      <c r="A62" s="136">
        <v>15</v>
      </c>
      <c r="B62" s="64" t="s">
        <v>2665</v>
      </c>
      <c r="C62" s="65" t="s">
        <v>31</v>
      </c>
      <c r="D62" s="170">
        <v>7003672018</v>
      </c>
      <c r="E62" s="171">
        <v>43603</v>
      </c>
      <c r="F62" s="171">
        <v>43799</v>
      </c>
      <c r="G62" s="152">
        <f t="shared" si="3"/>
        <v>6.5333333333333332</v>
      </c>
      <c r="H62" s="102" t="s">
        <v>2701</v>
      </c>
      <c r="I62" s="63" t="s">
        <v>453</v>
      </c>
      <c r="J62" s="63" t="s">
        <v>971</v>
      </c>
      <c r="K62" s="173">
        <v>954561760</v>
      </c>
      <c r="L62" s="65" t="s">
        <v>1148</v>
      </c>
      <c r="M62" s="67">
        <f t="shared" ref="M62:M79" si="4">+IF(L62="No",1,IF(L62="Si","Ingrese %",""))</f>
        <v>1</v>
      </c>
      <c r="N62" s="65" t="s">
        <v>27</v>
      </c>
      <c r="O62" s="65" t="s">
        <v>26</v>
      </c>
      <c r="P62" s="79"/>
    </row>
    <row r="63" spans="1:16" s="7" customFormat="1" ht="24.75" customHeight="1" outlineLevel="1" x14ac:dyDescent="0.2">
      <c r="A63" s="136">
        <v>16</v>
      </c>
      <c r="B63" s="64" t="s">
        <v>2665</v>
      </c>
      <c r="C63" s="65" t="s">
        <v>31</v>
      </c>
      <c r="D63" s="170">
        <v>7003302018</v>
      </c>
      <c r="E63" s="171">
        <v>43450</v>
      </c>
      <c r="F63" s="171">
        <v>43799</v>
      </c>
      <c r="G63" s="152">
        <f t="shared" si="3"/>
        <v>11.633333333333333</v>
      </c>
      <c r="H63" s="102" t="s">
        <v>2681</v>
      </c>
      <c r="I63" s="63" t="s">
        <v>453</v>
      </c>
      <c r="J63" s="63" t="s">
        <v>103</v>
      </c>
      <c r="K63" s="173">
        <v>1182776419</v>
      </c>
      <c r="L63" s="65" t="s">
        <v>1148</v>
      </c>
      <c r="M63" s="67">
        <f t="shared" si="4"/>
        <v>1</v>
      </c>
      <c r="N63" s="65" t="s">
        <v>27</v>
      </c>
      <c r="O63" s="65" t="s">
        <v>26</v>
      </c>
      <c r="P63" s="79"/>
    </row>
    <row r="64" spans="1:16" s="7" customFormat="1" ht="24.75" customHeight="1" outlineLevel="1" x14ac:dyDescent="0.2">
      <c r="A64" s="136">
        <v>17</v>
      </c>
      <c r="B64" s="64" t="s">
        <v>2665</v>
      </c>
      <c r="C64" s="65" t="s">
        <v>31</v>
      </c>
      <c r="D64" s="170">
        <v>7003362018</v>
      </c>
      <c r="E64" s="171">
        <v>43452</v>
      </c>
      <c r="F64" s="137">
        <v>43799</v>
      </c>
      <c r="G64" s="152">
        <f t="shared" si="3"/>
        <v>11.566666666666666</v>
      </c>
      <c r="H64" s="102" t="s">
        <v>2681</v>
      </c>
      <c r="I64" s="63" t="s">
        <v>453</v>
      </c>
      <c r="J64" s="63" t="s">
        <v>963</v>
      </c>
      <c r="K64" s="173">
        <v>125839374</v>
      </c>
      <c r="L64" s="65" t="s">
        <v>1148</v>
      </c>
      <c r="M64" s="67">
        <f t="shared" si="4"/>
        <v>1</v>
      </c>
      <c r="N64" s="65" t="s">
        <v>27</v>
      </c>
      <c r="O64" s="65" t="s">
        <v>26</v>
      </c>
      <c r="P64" s="79"/>
    </row>
    <row r="65" spans="1:16" s="7" customFormat="1" ht="24.75" customHeight="1" outlineLevel="1" x14ac:dyDescent="0.2">
      <c r="A65" s="136">
        <v>18</v>
      </c>
      <c r="B65" s="64" t="s">
        <v>2665</v>
      </c>
      <c r="C65" s="65" t="s">
        <v>31</v>
      </c>
      <c r="D65" s="170">
        <v>7002212018</v>
      </c>
      <c r="E65" s="171">
        <v>43312</v>
      </c>
      <c r="F65" s="171">
        <v>43449</v>
      </c>
      <c r="G65" s="152">
        <f t="shared" si="3"/>
        <v>4.5666666666666664</v>
      </c>
      <c r="H65" s="102" t="s">
        <v>2681</v>
      </c>
      <c r="I65" s="63" t="s">
        <v>453</v>
      </c>
      <c r="J65" s="63" t="s">
        <v>453</v>
      </c>
      <c r="K65" s="173">
        <v>3329405</v>
      </c>
      <c r="L65" s="65" t="s">
        <v>1148</v>
      </c>
      <c r="M65" s="67">
        <f t="shared" si="4"/>
        <v>1</v>
      </c>
      <c r="N65" s="65" t="s">
        <v>27</v>
      </c>
      <c r="O65" s="65" t="s">
        <v>26</v>
      </c>
      <c r="P65" s="79"/>
    </row>
    <row r="66" spans="1:16" s="7" customFormat="1" ht="24.75" customHeight="1" outlineLevel="1" x14ac:dyDescent="0.2">
      <c r="A66" s="136">
        <v>19</v>
      </c>
      <c r="B66" s="64" t="s">
        <v>2665</v>
      </c>
      <c r="C66" s="65" t="s">
        <v>31</v>
      </c>
      <c r="D66" s="170">
        <v>7003892018</v>
      </c>
      <c r="E66" s="171">
        <v>43450</v>
      </c>
      <c r="F66" s="171">
        <v>43605</v>
      </c>
      <c r="G66" s="152">
        <f t="shared" si="3"/>
        <v>5.166666666666667</v>
      </c>
      <c r="H66" s="102" t="s">
        <v>2681</v>
      </c>
      <c r="I66" s="63" t="s">
        <v>453</v>
      </c>
      <c r="J66" s="63" t="s">
        <v>453</v>
      </c>
      <c r="K66" s="173">
        <v>361525993</v>
      </c>
      <c r="L66" s="65" t="s">
        <v>1148</v>
      </c>
      <c r="M66" s="67">
        <f t="shared" si="4"/>
        <v>1</v>
      </c>
      <c r="N66" s="65" t="s">
        <v>27</v>
      </c>
      <c r="O66" s="65" t="s">
        <v>26</v>
      </c>
      <c r="P66" s="79"/>
    </row>
    <row r="67" spans="1:16" s="7" customFormat="1" ht="24.75" customHeight="1" outlineLevel="1" x14ac:dyDescent="0.25">
      <c r="A67" s="136">
        <v>20</v>
      </c>
      <c r="B67" s="64"/>
      <c r="C67" s="65"/>
      <c r="D67" s="113"/>
      <c r="E67" s="137"/>
      <c r="F67" s="137"/>
      <c r="G67" s="152" t="str">
        <f t="shared" si="3"/>
        <v/>
      </c>
      <c r="H67" s="64"/>
      <c r="I67" s="63"/>
      <c r="J67" s="63"/>
      <c r="K67" s="66"/>
      <c r="L67" s="65"/>
      <c r="M67" s="67" t="str">
        <f t="shared" si="4"/>
        <v/>
      </c>
      <c r="N67" s="65"/>
      <c r="O67" s="65"/>
      <c r="P67" s="79"/>
    </row>
    <row r="68" spans="1:16" s="7" customFormat="1" ht="24.75" customHeight="1" outlineLevel="1" x14ac:dyDescent="0.25">
      <c r="A68" s="136">
        <v>21</v>
      </c>
      <c r="B68" s="64"/>
      <c r="C68" s="65"/>
      <c r="D68" s="113"/>
      <c r="E68" s="137"/>
      <c r="F68" s="137"/>
      <c r="G68" s="152" t="str">
        <f t="shared" si="3"/>
        <v/>
      </c>
      <c r="H68" s="64"/>
      <c r="I68" s="63"/>
      <c r="J68" s="63"/>
      <c r="K68" s="66"/>
      <c r="L68" s="65"/>
      <c r="M68" s="67" t="str">
        <f t="shared" si="4"/>
        <v/>
      </c>
      <c r="N68" s="65"/>
      <c r="O68" s="65"/>
      <c r="P68" s="79"/>
    </row>
    <row r="69" spans="1:16" s="7" customFormat="1" ht="24.75" customHeight="1" outlineLevel="1" x14ac:dyDescent="0.25">
      <c r="A69" s="136">
        <v>22</v>
      </c>
      <c r="B69" s="64"/>
      <c r="C69" s="65"/>
      <c r="D69" s="113"/>
      <c r="E69" s="137"/>
      <c r="F69" s="137"/>
      <c r="G69" s="152" t="str">
        <f t="shared" si="3"/>
        <v/>
      </c>
      <c r="H69" s="64"/>
      <c r="I69" s="63"/>
      <c r="J69" s="63"/>
      <c r="K69" s="66"/>
      <c r="L69" s="65"/>
      <c r="M69" s="67" t="str">
        <f t="shared" si="4"/>
        <v/>
      </c>
      <c r="N69" s="65"/>
      <c r="O69" s="65"/>
      <c r="P69" s="79"/>
    </row>
    <row r="70" spans="1:16" s="7" customFormat="1" ht="24.75" customHeight="1" outlineLevel="1" x14ac:dyDescent="0.25">
      <c r="A70" s="136">
        <v>23</v>
      </c>
      <c r="B70" s="64"/>
      <c r="C70" s="65"/>
      <c r="D70" s="113"/>
      <c r="E70" s="137"/>
      <c r="F70" s="137"/>
      <c r="G70" s="152" t="str">
        <f t="shared" si="3"/>
        <v/>
      </c>
      <c r="H70" s="64"/>
      <c r="I70" s="63"/>
      <c r="J70" s="63"/>
      <c r="K70" s="66"/>
      <c r="L70" s="65"/>
      <c r="M70" s="67" t="str">
        <f t="shared" si="4"/>
        <v/>
      </c>
      <c r="N70" s="65"/>
      <c r="O70" s="65"/>
      <c r="P70" s="79"/>
    </row>
    <row r="71" spans="1:16" s="7" customFormat="1" ht="24.75" customHeight="1" outlineLevel="1" x14ac:dyDescent="0.25">
      <c r="A71" s="136">
        <v>24</v>
      </c>
      <c r="B71" s="64"/>
      <c r="C71" s="65"/>
      <c r="D71" s="113"/>
      <c r="E71" s="137"/>
      <c r="F71" s="137"/>
      <c r="G71" s="152" t="str">
        <f t="shared" si="3"/>
        <v/>
      </c>
      <c r="H71" s="64"/>
      <c r="I71" s="63"/>
      <c r="J71" s="63"/>
      <c r="K71" s="66"/>
      <c r="L71" s="65"/>
      <c r="M71" s="67" t="str">
        <f t="shared" si="4"/>
        <v/>
      </c>
      <c r="N71" s="65"/>
      <c r="O71" s="65"/>
      <c r="P71" s="79"/>
    </row>
    <row r="72" spans="1:16" s="7" customFormat="1" ht="24.75" customHeight="1" outlineLevel="1" x14ac:dyDescent="0.25">
      <c r="A72" s="136">
        <v>25</v>
      </c>
      <c r="B72" s="64"/>
      <c r="C72" s="65"/>
      <c r="D72" s="113"/>
      <c r="E72" s="137"/>
      <c r="F72" s="137"/>
      <c r="G72" s="152" t="str">
        <f t="shared" si="3"/>
        <v/>
      </c>
      <c r="H72" s="64"/>
      <c r="I72" s="63"/>
      <c r="J72" s="63"/>
      <c r="K72" s="66"/>
      <c r="L72" s="65"/>
      <c r="M72" s="67" t="str">
        <f t="shared" si="4"/>
        <v/>
      </c>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t="str">
        <f t="shared" si="4"/>
        <v/>
      </c>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t="str">
        <f t="shared" si="4"/>
        <v/>
      </c>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t="str">
        <f t="shared" si="4"/>
        <v/>
      </c>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t="str">
        <f t="shared" si="4"/>
        <v/>
      </c>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t="str">
        <f t="shared" si="4"/>
        <v/>
      </c>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t="str">
        <f t="shared" si="4"/>
        <v/>
      </c>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t="str">
        <f t="shared" si="4"/>
        <v/>
      </c>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t="str">
        <f t="shared" si="5"/>
        <v/>
      </c>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t="str">
        <f t="shared" si="5"/>
        <v/>
      </c>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t="str">
        <f t="shared" si="5"/>
        <v/>
      </c>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t="str">
        <f t="shared" si="5"/>
        <v/>
      </c>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t="str">
        <f t="shared" si="5"/>
        <v/>
      </c>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t="str">
        <f t="shared" si="5"/>
        <v/>
      </c>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t="str">
        <f t="shared" si="5"/>
        <v/>
      </c>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t="str">
        <f t="shared" si="5"/>
        <v/>
      </c>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t="str">
        <f t="shared" si="5"/>
        <v/>
      </c>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t="str">
        <f t="shared" si="5"/>
        <v/>
      </c>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t="str">
        <f t="shared" si="5"/>
        <v/>
      </c>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t="str">
        <f t="shared" si="5"/>
        <v/>
      </c>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t="str">
        <f t="shared" si="5"/>
        <v/>
      </c>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t="str">
        <f t="shared" si="5"/>
        <v/>
      </c>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t="str">
        <f t="shared" si="5"/>
        <v/>
      </c>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2656</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79" t="s">
        <v>2702</v>
      </c>
      <c r="E114" s="178">
        <v>43885</v>
      </c>
      <c r="F114" s="178">
        <v>44196</v>
      </c>
      <c r="G114" s="152">
        <f>IF(AND(E114&lt;&gt;"",F114&lt;&gt;""),((F114-E114)/30),"")</f>
        <v>10.366666666666667</v>
      </c>
      <c r="H114" s="181" t="s">
        <v>2707</v>
      </c>
      <c r="I114" s="180" t="s">
        <v>453</v>
      </c>
      <c r="J114" s="180" t="s">
        <v>983</v>
      </c>
      <c r="K114" s="182">
        <v>1640405856</v>
      </c>
      <c r="L114" s="100">
        <f>+IF(AND(K114&gt;0,O114="Ejecución"),(K114/877802)*Tabla28[[#This Row],[% participación]],IF(AND(K114&gt;0,O114&lt;&gt;"Ejecución"),"-",""))</f>
        <v>747.50609180658057</v>
      </c>
      <c r="M114" s="116" t="s">
        <v>26</v>
      </c>
      <c r="N114" s="183">
        <v>0.4</v>
      </c>
      <c r="O114" s="154" t="s">
        <v>1150</v>
      </c>
      <c r="P114" s="78"/>
    </row>
    <row r="115" spans="1:16" s="6" customFormat="1" ht="24.75" customHeight="1" x14ac:dyDescent="0.25">
      <c r="A115" s="135">
        <v>2</v>
      </c>
      <c r="B115" s="153" t="s">
        <v>2665</v>
      </c>
      <c r="C115" s="155" t="s">
        <v>31</v>
      </c>
      <c r="D115" s="179" t="s">
        <v>2703</v>
      </c>
      <c r="E115" s="178">
        <v>43885</v>
      </c>
      <c r="F115" s="178">
        <v>44196</v>
      </c>
      <c r="G115" s="152">
        <f t="shared" ref="G115:G116" si="6">IF(AND(E115&lt;&gt;"",F115&lt;&gt;""),((F115-E115)/30),"")</f>
        <v>10.366666666666667</v>
      </c>
      <c r="H115" s="181" t="s">
        <v>2707</v>
      </c>
      <c r="I115" s="180" t="s">
        <v>453</v>
      </c>
      <c r="J115" s="180" t="s">
        <v>984</v>
      </c>
      <c r="K115" s="182">
        <v>1961826033</v>
      </c>
      <c r="L115" s="100">
        <f>+IF(AND(K115&gt;0,O115="Ejecución"),(K115/877802)*Tabla28[[#This Row],[% participación]],IF(AND(K115&gt;0,O115&lt;&gt;"Ejecución"),"-",""))</f>
        <v>893.97200416494843</v>
      </c>
      <c r="M115" s="65" t="s">
        <v>26</v>
      </c>
      <c r="N115" s="183">
        <v>0.4</v>
      </c>
      <c r="O115" s="154" t="s">
        <v>1150</v>
      </c>
      <c r="P115" s="78"/>
    </row>
    <row r="116" spans="1:16" s="6" customFormat="1" ht="24.75" customHeight="1" x14ac:dyDescent="0.25">
      <c r="A116" s="135">
        <v>3</v>
      </c>
      <c r="B116" s="153" t="s">
        <v>2665</v>
      </c>
      <c r="C116" s="155" t="s">
        <v>31</v>
      </c>
      <c r="D116" s="179" t="s">
        <v>2704</v>
      </c>
      <c r="E116" s="178">
        <v>43885</v>
      </c>
      <c r="F116" s="178">
        <v>44196</v>
      </c>
      <c r="G116" s="152">
        <f t="shared" si="6"/>
        <v>10.366666666666667</v>
      </c>
      <c r="H116" s="181" t="s">
        <v>2708</v>
      </c>
      <c r="I116" s="180" t="s">
        <v>453</v>
      </c>
      <c r="J116" s="180" t="s">
        <v>973</v>
      </c>
      <c r="K116" s="182">
        <v>1189481731</v>
      </c>
      <c r="L116" s="100">
        <f>+IF(AND(K116&gt;0,O116="Ejecución"),(K116/877802)*Tabla28[[#This Row],[% participación]],IF(AND(K116&gt;0,O116&lt;&gt;"Ejecución"),"-",""))</f>
        <v>542.02735058703445</v>
      </c>
      <c r="M116" s="65" t="s">
        <v>26</v>
      </c>
      <c r="N116" s="183">
        <v>0.4</v>
      </c>
      <c r="O116" s="154" t="s">
        <v>1150</v>
      </c>
      <c r="P116" s="78"/>
    </row>
    <row r="117" spans="1:16" s="6" customFormat="1" ht="24.75" customHeight="1" outlineLevel="1" x14ac:dyDescent="0.25">
      <c r="A117" s="135">
        <v>4</v>
      </c>
      <c r="B117" s="153" t="s">
        <v>2665</v>
      </c>
      <c r="C117" s="155" t="s">
        <v>31</v>
      </c>
      <c r="D117" s="179" t="s">
        <v>2705</v>
      </c>
      <c r="E117" s="178">
        <v>43885</v>
      </c>
      <c r="F117" s="178">
        <v>44196</v>
      </c>
      <c r="G117" s="152">
        <f t="shared" ref="G117:G159" si="7">IF(AND(E117&lt;&gt;"",F117&lt;&gt;""),((F117-E117)/30),"")</f>
        <v>10.366666666666667</v>
      </c>
      <c r="H117" s="181" t="s">
        <v>2708</v>
      </c>
      <c r="I117" s="180" t="s">
        <v>453</v>
      </c>
      <c r="J117" s="180" t="s">
        <v>453</v>
      </c>
      <c r="K117" s="182">
        <v>876094557</v>
      </c>
      <c r="L117" s="100">
        <f>+IF(AND(K117&gt;0,O117="Ejecución"),(K117/877802)*Tabla28[[#This Row],[% participación]],IF(AND(K117&gt;0,O117&lt;&gt;"Ejecución"),"-",""))</f>
        <v>399.22194617920672</v>
      </c>
      <c r="M117" s="65" t="s">
        <v>26</v>
      </c>
      <c r="N117" s="183">
        <v>0.4</v>
      </c>
      <c r="O117" s="154" t="s">
        <v>1150</v>
      </c>
      <c r="P117" s="78"/>
    </row>
    <row r="118" spans="1:16" s="7" customFormat="1" ht="24.75" customHeight="1" outlineLevel="1" x14ac:dyDescent="0.25">
      <c r="A118" s="136">
        <v>5</v>
      </c>
      <c r="B118" s="153" t="s">
        <v>2665</v>
      </c>
      <c r="C118" s="155" t="s">
        <v>31</v>
      </c>
      <c r="D118" s="179" t="s">
        <v>2706</v>
      </c>
      <c r="E118" s="178">
        <v>43885</v>
      </c>
      <c r="F118" s="178">
        <v>44196</v>
      </c>
      <c r="G118" s="152">
        <f t="shared" si="7"/>
        <v>10.366666666666667</v>
      </c>
      <c r="H118" s="181" t="s">
        <v>2708</v>
      </c>
      <c r="I118" s="180" t="s">
        <v>453</v>
      </c>
      <c r="J118" s="180" t="s">
        <v>963</v>
      </c>
      <c r="K118" s="182">
        <v>678171286</v>
      </c>
      <c r="L118" s="100">
        <f>+IF(AND(K118&gt;0,O118="Ejecución"),(K118/877802)*Tabla28[[#This Row],[% participación]],IF(AND(K118&gt;0,O118&lt;&gt;"Ejecución"),"-",""))</f>
        <v>309.03155199008438</v>
      </c>
      <c r="M118" s="65" t="s">
        <v>26</v>
      </c>
      <c r="N118" s="183">
        <v>0.4</v>
      </c>
      <c r="O118" s="154" t="s">
        <v>1150</v>
      </c>
      <c r="P118" s="79"/>
    </row>
    <row r="119" spans="1:16" s="7" customFormat="1" ht="24.75" customHeight="1" outlineLevel="1" x14ac:dyDescent="0.25">
      <c r="A119" s="136">
        <v>6</v>
      </c>
      <c r="B119" s="153" t="s">
        <v>2665</v>
      </c>
      <c r="C119" s="155" t="s">
        <v>31</v>
      </c>
      <c r="D119" s="63"/>
      <c r="E119" s="137"/>
      <c r="F119" s="137"/>
      <c r="G119" s="152" t="str">
        <f t="shared" si="7"/>
        <v/>
      </c>
      <c r="H119" s="64"/>
      <c r="I119" s="63"/>
      <c r="J119" s="63"/>
      <c r="K119" s="68"/>
      <c r="L119" s="100" t="str">
        <f>+IF(AND(K119&gt;0,O119="Ejecución"),(K119/877802)*Tabla28[[#This Row],[% participación]],IF(AND(K119&gt;0,O119&lt;&gt;"Ejecución"),"-",""))</f>
        <v/>
      </c>
      <c r="M119" s="65"/>
      <c r="N119" s="165" t="str">
        <f t="shared" ref="N119:N160" si="8">+IF(M119="No",1,IF(M119="Si","Ingrese %",""))</f>
        <v/>
      </c>
      <c r="O119" s="154" t="s">
        <v>1150</v>
      </c>
      <c r="P119" s="79"/>
    </row>
    <row r="120" spans="1:16" s="7" customFormat="1" ht="24.75" customHeight="1" outlineLevel="1" x14ac:dyDescent="0.25">
      <c r="A120" s="136">
        <v>7</v>
      </c>
      <c r="B120" s="153" t="s">
        <v>2665</v>
      </c>
      <c r="C120" s="155" t="s">
        <v>31</v>
      </c>
      <c r="D120" s="63"/>
      <c r="E120" s="137"/>
      <c r="F120" s="137"/>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6">
        <v>8</v>
      </c>
      <c r="B121" s="153" t="s">
        <v>2665</v>
      </c>
      <c r="C121" s="155" t="s">
        <v>31</v>
      </c>
      <c r="D121" s="63"/>
      <c r="E121" s="137"/>
      <c r="F121" s="137"/>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6">
        <v>9</v>
      </c>
      <c r="B122" s="153" t="s">
        <v>2665</v>
      </c>
      <c r="C122" s="155" t="s">
        <v>31</v>
      </c>
      <c r="D122" s="63"/>
      <c r="E122" s="137"/>
      <c r="F122" s="137"/>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6">
        <v>10</v>
      </c>
      <c r="B123" s="153" t="s">
        <v>2665</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2665</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2660</v>
      </c>
      <c r="B163" s="247"/>
      <c r="C163" s="247"/>
      <c r="D163" s="247"/>
      <c r="E163" s="248"/>
      <c r="F163" s="249" t="s">
        <v>2661</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2658</v>
      </c>
      <c r="C168" s="230"/>
      <c r="D168" s="230"/>
      <c r="E168" s="8"/>
      <c r="F168" s="5"/>
      <c r="H168" s="81" t="s">
        <v>2657</v>
      </c>
      <c r="I168" s="253"/>
      <c r="J168" s="254"/>
      <c r="K168" s="254"/>
      <c r="L168" s="254"/>
      <c r="M168" s="254"/>
      <c r="N168" s="254"/>
      <c r="O168" s="25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2668</v>
      </c>
      <c r="B172" s="188"/>
      <c r="C172" s="188"/>
      <c r="D172" s="188"/>
      <c r="E172" s="188"/>
      <c r="F172" s="188"/>
      <c r="G172" s="188"/>
      <c r="H172" s="188"/>
      <c r="I172" s="188"/>
      <c r="J172" s="188"/>
      <c r="K172" s="188"/>
      <c r="L172" s="188"/>
      <c r="M172" s="188"/>
      <c r="N172" s="188"/>
      <c r="O172" s="189"/>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225" t="s">
        <v>2675</v>
      </c>
      <c r="J176" s="226"/>
      <c r="K176" s="226"/>
      <c r="L176" s="226"/>
      <c r="M176" s="22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2672</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56"/>
      <c r="Z178" s="157" t="str">
        <f>IF(Y178&gt;0,SUM(E180+Y178),"")</f>
        <v/>
      </c>
      <c r="AA178" s="19"/>
      <c r="AB178" s="19"/>
    </row>
    <row r="179" spans="1:28" ht="23.25" x14ac:dyDescent="0.25">
      <c r="A179" s="9"/>
      <c r="B179" s="228" t="s">
        <v>2669</v>
      </c>
      <c r="C179" s="228"/>
      <c r="D179" s="228"/>
      <c r="E179" s="163">
        <v>0.02</v>
      </c>
      <c r="F179" s="162">
        <v>0.02</v>
      </c>
      <c r="G179" s="157">
        <f>IF(F179&gt;0,SUM(E179+F179),"")</f>
        <v>0.04</v>
      </c>
      <c r="H179" s="5"/>
      <c r="I179" s="228" t="s">
        <v>2671</v>
      </c>
      <c r="J179" s="228"/>
      <c r="K179" s="228"/>
      <c r="L179" s="228"/>
      <c r="M179" s="164"/>
      <c r="O179" s="8"/>
      <c r="Q179" s="19"/>
      <c r="R179" s="151" t="str">
        <f>IF(M179&gt;0,SUM(L179+M179),"")</f>
        <v/>
      </c>
      <c r="T179" s="19"/>
      <c r="U179" s="184" t="s">
        <v>1166</v>
      </c>
      <c r="V179" s="184"/>
      <c r="W179" s="184"/>
      <c r="X179" s="24">
        <v>0.02</v>
      </c>
      <c r="Y179" s="156"/>
      <c r="Z179" s="157" t="str">
        <f>IF(Y179&gt;0,SUM(E181+Y179),"")</f>
        <v/>
      </c>
      <c r="AA179" s="19"/>
      <c r="AB179" s="19"/>
    </row>
    <row r="180" spans="1:28" ht="23.25" hidden="1" x14ac:dyDescent="0.25">
      <c r="A180" s="9"/>
      <c r="B180" s="208"/>
      <c r="C180" s="208"/>
      <c r="D180" s="208"/>
      <c r="E180" s="161"/>
      <c r="H180" s="5"/>
      <c r="I180" s="208"/>
      <c r="J180" s="208"/>
      <c r="K180" s="208"/>
      <c r="L180" s="208"/>
      <c r="M180" s="5"/>
      <c r="O180" s="8"/>
      <c r="Q180" s="19"/>
      <c r="R180" s="151" t="str">
        <f>IF(S180&gt;0,SUM(L180+S180),"")</f>
        <v/>
      </c>
      <c r="S180" s="156"/>
      <c r="T180" s="19"/>
      <c r="U180" s="184" t="s">
        <v>1167</v>
      </c>
      <c r="V180" s="184"/>
      <c r="W180" s="184"/>
      <c r="X180" s="24">
        <v>0.03</v>
      </c>
      <c r="Y180" s="156"/>
      <c r="Z180" s="157" t="str">
        <f>IF(Y180&gt;0,SUM(E182+Y180),"")</f>
        <v/>
      </c>
      <c r="AA180" s="19"/>
      <c r="AB180" s="19"/>
    </row>
    <row r="181" spans="1:28" ht="23.25" hidden="1" x14ac:dyDescent="0.25">
      <c r="A181" s="9"/>
      <c r="B181" s="208"/>
      <c r="C181" s="208"/>
      <c r="D181" s="208"/>
      <c r="E181" s="161"/>
      <c r="H181" s="5"/>
      <c r="I181" s="208"/>
      <c r="J181" s="208"/>
      <c r="K181" s="208"/>
      <c r="L181" s="208"/>
      <c r="M181" s="5"/>
      <c r="O181" s="8"/>
      <c r="Q181" s="19"/>
      <c r="R181" s="151" t="str">
        <f>IF(S181&gt;0,SUM(L181+S181),"")</f>
        <v/>
      </c>
      <c r="S181" s="156"/>
      <c r="T181" s="19"/>
      <c r="U181" s="19"/>
      <c r="V181" s="19"/>
      <c r="W181" s="19"/>
      <c r="X181" s="19"/>
      <c r="Y181" s="19"/>
      <c r="Z181" s="19"/>
      <c r="AA181" s="19"/>
      <c r="AB181" s="19"/>
    </row>
    <row r="182" spans="1:28" ht="23.25" hidden="1" x14ac:dyDescent="0.25">
      <c r="A182" s="9"/>
      <c r="B182" s="208"/>
      <c r="C182" s="208"/>
      <c r="D182" s="208"/>
      <c r="E182" s="161"/>
      <c r="H182" s="5"/>
      <c r="I182" s="208"/>
      <c r="J182" s="208"/>
      <c r="K182" s="208"/>
      <c r="L182" s="208"/>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78918825.280000001</v>
      </c>
      <c r="F185" s="92"/>
      <c r="G185" s="93"/>
      <c r="H185" s="88"/>
      <c r="I185" s="90" t="s">
        <v>2627</v>
      </c>
      <c r="J185" s="158">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43" t="s">
        <v>2636</v>
      </c>
      <c r="C192" s="243"/>
      <c r="E192" s="5" t="s">
        <v>20</v>
      </c>
      <c r="H192" s="26" t="s">
        <v>24</v>
      </c>
      <c r="J192" s="5" t="s">
        <v>2637</v>
      </c>
      <c r="K192" s="5"/>
      <c r="M192" s="5"/>
      <c r="N192" s="5"/>
      <c r="O192" s="8"/>
      <c r="Q192" s="146"/>
      <c r="R192" s="147"/>
      <c r="S192" s="147"/>
      <c r="T192" s="146"/>
    </row>
    <row r="193" spans="1:18" x14ac:dyDescent="0.25">
      <c r="A193" s="9"/>
      <c r="C193" s="117">
        <v>43819</v>
      </c>
      <c r="D193" s="5"/>
      <c r="E193" s="118">
        <v>1733</v>
      </c>
      <c r="F193" s="5"/>
      <c r="G193" s="5"/>
      <c r="H193" s="139" t="s">
        <v>2679</v>
      </c>
      <c r="J193" s="5"/>
      <c r="K193" s="119">
        <v>39856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01" t="s">
        <v>2659</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2677</v>
      </c>
      <c r="J211" s="27" t="s">
        <v>2622</v>
      </c>
      <c r="K211" s="140" t="s">
        <v>2677</v>
      </c>
      <c r="L211" s="21"/>
      <c r="M211" s="21"/>
      <c r="N211" s="21"/>
      <c r="O211" s="8"/>
    </row>
    <row r="212" spans="1:15" x14ac:dyDescent="0.25">
      <c r="A212" s="9"/>
      <c r="B212" s="27" t="s">
        <v>2619</v>
      </c>
      <c r="C212" s="139" t="s">
        <v>2679</v>
      </c>
      <c r="D212" s="21"/>
      <c r="G212" s="27" t="s">
        <v>2621</v>
      </c>
      <c r="H212" s="140" t="s">
        <v>2678</v>
      </c>
      <c r="J212" s="27" t="s">
        <v>2623</v>
      </c>
      <c r="K212" s="139" t="s">
        <v>2676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7: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67:E107">
      <formula1>1</formula1>
      <formula2>54789</formula2>
    </dataValidation>
    <dataValidation type="date" allowBlank="1" showInputMessage="1" showErrorMessage="1" sqref="C193 E114:F160 K193 F64 F67: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2020-12-30T03:17:03Z</cp:lastPrinted>
  <dcterms:created xsi:type="dcterms:W3CDTF">2020-10-14T21:57:42Z</dcterms:created>
  <dcterms:modified xsi:type="dcterms:W3CDTF">2020-12-30T03:30:04Z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