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CAUCA/CORINTIO/"/>
    </mc:Choice>
  </mc:AlternateContent>
  <xr:revisionPtr revIDLastSave="7" documentId="13_ncr:1_{0456ACAC-21E2-4F34-B805-FFEDC45E22EA}" xr6:coauthVersionLast="45" xr6:coauthVersionMax="45" xr10:uidLastSave="{74D826C8-68EA-4533-A653-C65B693CF0DF}"/>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<sst xmlns="http://schemas.openxmlformats.org/spreadsheetml/2006/main" count="3511" uniqueCount="2740">
  <si>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</si>
  <si>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</si>
  <si>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</si>
  <si>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</si>
  <si>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</si>
  <si>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</si>
  <si>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</si>
  <si>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</si>
  <si>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</si>
  <si>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</si>
  <si>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</si>
  <si>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</si>
  <si>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</si>
  <si>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</si>
  <si>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</si>
  <si>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</si>
  <si>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</si>
  <si>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</si>
  <si>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</si>
  <si>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</si>
  <si>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</si>
  <si>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</si>
  <si>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</si>
  <si>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</si>
  <si>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</si>
  <si>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</si>
  <si>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</si>
  <si>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</si>
  <si>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</si>
  <si>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</si>
  <si>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</si>
  <si>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</si>
  <si>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</si>
  <si>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</si>
  <si>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</si>
  <si>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</si>
  <si>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</si>
  <si>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</si>
  <si>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</si>
  <si>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</si>
  <si>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</si>
  <si>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</si>
  <si>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</si>
  <si>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</si>
  <si>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</si>
  <si>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</si>
  <si>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</si>
  <si>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</si>
  <si>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</si>
  <si>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</si>
  <si>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</si>
  <si>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</si>
  <si>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</si>
  <si>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</si>
  <si>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</si>
  <si>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</si>
  <si>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</si>
  <si>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</si>
  <si>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</si>
  <si>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</si>
  <si>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</si>
  <si>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</si>
  <si>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</si>
  <si>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</si>
  <si>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</si>
  <si>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</si>
  <si>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</si>
  <si>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</si>
  <si>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</si>
  <si>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</si>
  <si>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</si>
  <si>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</si>
  <si>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</si>
  <si>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</si>
  <si>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</si>
  <si>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</si>
  <si>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</si>
  <si>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</si>
  <si>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</si>
  <si>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</si>
  <si>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</si>
  <si>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</si>
  <si>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</si>
  <si>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</si>
  <si>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</si>
  <si>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</si>
  <si>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</si>
  <si>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</si>
  <si>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</si>
  <si>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</si>
  <si>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</si>
  <si>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</si>
  <si>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</si>
  <si>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</si>
  <si>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</si>
  <si>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</si>
  <si>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</si>
  <si>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</si>
  <si>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</si>
  <si>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</si>
  <si>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</si>
  <si>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</si>
  <si>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</si>
  <si>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</si>
  <si>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</si>
  <si>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</si>
  <si>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</si>
  <si>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</si>
  <si>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</si>
  <si>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</si>
  <si>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</si>
  <si>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</si>
  <si>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</si>
  <si>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</si>
  <si>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</si>
  <si>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</si>
  <si>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</si>
  <si>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</si>
  <si>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</si>
  <si>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</si>
  <si>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</si>
  <si>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</si>
  <si>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</si>
  <si>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</si>
  <si>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</si>
  <si>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</si>
  <si>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</si>
  <si>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</si>
  <si>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</si>
  <si>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</si>
  <si>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</si>
  <si>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</si>
  <si>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</si>
  <si>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</si>
  <si>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</si>
  <si>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</si>
  <si>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</si>
  <si>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</si>
  <si>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</si>
  <si>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</si>
  <si>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</si>
  <si>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</si>
  <si>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</si>
  <si>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</si>
  <si>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</si>
  <si>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</si>
  <si>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</si>
  <si>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</si>
  <si>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</si>
  <si>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</si>
  <si>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</si>
  <si>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</si>
  <si>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</si>
  <si>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</si>
  <si>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</si>
  <si>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</si>
  <si>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</si>
  <si>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</si>
  <si>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</si>
  <si>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</si>
  <si>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</si>
  <si>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</si>
  <si>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</si>
  <si>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</si>
  <si>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</si>
  <si>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</si>
  <si>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</si>
  <si>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</si>
  <si>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</si>
  <si>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</si>
  <si>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</si>
  <si>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</si>
  <si>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</si>
  <si>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</si>
  <si>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</si>
  <si>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</si>
  <si>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</si>
  <si>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</si>
  <si>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</si>
  <si>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</si>
  <si>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</si>
  <si>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</si>
  <si>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</si>
  <si>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</si>
  <si>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</si>
  <si>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</si>
  <si>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</si>
  <si>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</si>
  <si>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</si>
  <si>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</si>
  <si>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</si>
  <si>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</si>
  <si>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</si>
  <si>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</si>
  <si>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</si>
  <si>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</si>
  <si>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</si>
  <si>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</si>
  <si>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</si>
  <si>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</si>
  <si>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</si>
  <si>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</si>
  <si>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</si>
  <si>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</si>
  <si>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</si>
  <si>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</si>
  <si>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</si>
  <si>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</si>
  <si>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</si>
  <si>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</si>
  <si>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</si>
  <si>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</si>
  <si>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</si>
  <si>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</si>
  <si>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</si>
  <si>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</si>
  <si>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</si>
  <si>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</si>
  <si>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</si>
  <si>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</si>
  <si>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</si>
  <si>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</si>
  <si>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</si>
  <si>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</si>
  <si>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</si>
  <si>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</si>
  <si>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</si>
  <si>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</si>
  <si>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</si>
  <si>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</si>
  <si>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</si>
  <si>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</si>
  <si>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</si>
  <si>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</si>
  <si>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</si>
  <si>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</si>
  <si>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</si>
  <si>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</si>
  <si>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</si>
  <si>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</si>
  <si>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</si>
  <si>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</si>
  <si>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</si>
  <si>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</si>
  <si>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</si>
  <si>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</si>
  <si>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</si>
  <si>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</si>
  <si>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</si>
  <si>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</si>
  <si>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</si>
  <si>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</si>
  <si>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</si>
  <si>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</si>
  <si>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</si>
  <si>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</si>
  <si>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</si>
  <si>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</si>
  <si>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</si>
  <si>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</si>
  <si>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</si>
  <si>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</si>
  <si>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</si>
  <si>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</si>
  <si>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</si>
  <si>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</si>
  <si>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</si>
  <si>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</si>
  <si>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</si>
  <si>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</si>
  <si>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</si>
  <si>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</si>
  <si>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</si>
  <si>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</si>
  <si>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</si>
  <si>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</si>
  <si>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</si>
  <si>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</si>
  <si>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</si>
  <si>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</si>
  <si>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</si>
  <si>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</si>
  <si>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</si>
  <si>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</si>
  <si>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</si>
  <si>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</si>
  <si>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</si>
  <si>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</si>
  <si>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</si>
  <si>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</si>
  <si>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</si>
  <si>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</si>
  <si>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</si>
  <si>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</si>
  <si>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</si>
  <si>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</si>
  <si>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</si>
  <si>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</si>
  <si>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</si>
  <si>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</si>
  <si>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</si>
  <si>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</si>
  <si>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</si>
  <si>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</si>
  <si>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</si>
  <si>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</si>
  <si>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</si>
  <si>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</si>
  <si>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</si>
  <si>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</si>
  <si>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</si>
  <si>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</si>
  <si>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</si>
  <si>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</si>
  <si>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</si>
  <si>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</si>
  <si>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</si>
  <si>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</si>
  <si>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</si>
  <si>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</si>
  <si>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</si>
  <si>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</si>
  <si>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</si>
  <si>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</si>
  <si>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</si>
  <si>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</si>
  <si>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</si>
  <si>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</si>
  <si>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</si>
  <si>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</si>
  <si>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</si>
  <si>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</si>
  <si>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</si>
  <si>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</si>
  <si>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</si>
  <si>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</si>
  <si>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</si>
  <si>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</si>
  <si>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</si>
  <si>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</si>
  <si>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</si>
  <si>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</si>
  <si>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</si>
  <si>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</si>
  <si>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</si>
  <si>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</si>
  <si>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</si>
  <si>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</si>
  <si>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</si>
  <si>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</si>
  <si>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</si>
  <si>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</si>
  <si>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</si>
  <si>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</si>
  <si>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</si>
  <si>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</si>
  <si>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</si>
  <si>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</si>
  <si>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</si>
  <si>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</si>
  <si>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</si>
  <si>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</si>
  <si>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</si>
  <si>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</si>
  <si>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</si>
  <si>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</si>
  <si>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</si>
  <si>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</si>
  <si>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</si>
  <si>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</si>
  <si>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</si>
  <si>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</si>
  <si>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</si>
  <si>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</si>
  <si>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</si>
  <si>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</si>
  <si>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</si>
  <si>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</si>
  <si>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</si>
  <si>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</si>
  <si>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</si>
  <si>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</si>
  <si>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</si>
  <si>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</si>
  <si>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</si>
  <si>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</si>
  <si>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</si>
  <si>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</si>
  <si>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</si>
  <si>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</si>
  <si>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</si>
  <si>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</si>
  <si>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</si>
  <si>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</si>
  <si>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</si>
  <si>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</si>
  <si>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</si>
  <si>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</si>
  <si>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</si>
  <si>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</si>
  <si>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</si>
  <si>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</si>
  <si>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</si>
  <si>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</si>
  <si>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</si>
  <si>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</si>
  <si>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</si>
  <si>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</si>
  <si>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</si>
  <si>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</si>
  <si>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</si>
  <si>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</si>
  <si>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</si>
  <si>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</si>
  <si>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</si>
  <si>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</si>
  <si>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</si>
  <si>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</si>
  <si>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</si>
  <si>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</si>
  <si>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</si>
  <si>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</si>
  <si>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</si>
  <si>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</si>
  <si>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</si>
  <si>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</si>
  <si>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</si>
  <si>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</si>
  <si>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</si>
  <si>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</si>
  <si>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</si>
  <si>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</si>
  <si>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</si>
  <si>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</si>
  <si>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</si>
  <si>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</si>
  <si>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</si>
  <si>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</si>
  <si>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</si>
  <si>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</si>
  <si>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</si>
  <si>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</si>
  <si>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</si>
  <si>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</si>
  <si>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</si>
  <si>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</si>
  <si>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</si>
  <si>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</si>
  <si>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</si>
  <si>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</si>
  <si>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</si>
  <si>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</si>
  <si>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</si>
  <si>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</si>
  <si>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</si>
  <si>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</si>
  <si>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</si>
  <si>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</si>
  <si>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</si>
  <si>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</si>
  <si>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</si>
  <si>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</si>
  <si>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</si>
  <si>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</si>
  <si>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</si>
  <si>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</si>
  <si>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</si>
  <si>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</si>
  <si>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</si>
  <si>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</si>
  <si>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</si>
  <si>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</si>
  <si>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</si>
  <si>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</si>
  <si>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</si>
  <si>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</si>
  <si>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</si>
  <si>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</si>
  <si>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</si>
  <si>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</si>
  <si>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</si>
  <si>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</si>
  <si>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</si>
  <si>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</si>
  <si>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</si>
  <si>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</si>
  <si>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</si>
  <si>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</si>
  <si>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</si>
  <si>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</si>
  <si>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</si>
  <si>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</si>
  <si>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</si>
  <si>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</si>
  <si>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</si>
  <si>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</si>
  <si>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</si>
  <si>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</si>
  <si>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</si>
  <si>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</si>
  <si>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</si>
  <si>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</si>
  <si>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</si>
  <si>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</si>
  <si>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</si>
  <si>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</si>
  <si>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</si>
  <si>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</si>
  <si>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</si>
  <si>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</si>
  <si>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</si>
  <si>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</si>
  <si>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</si>
  <si>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</si>
  <si>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</si>
  <si>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</si>
  <si>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</si>
  <si>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</si>
  <si>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</si>
  <si>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</si>
  <si>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</si>
  <si>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</si>
  <si>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</si>
  <si>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</si>
  <si>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</si>
  <si>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</si>
  <si>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</si>
  <si>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</si>
  <si>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</si>
  <si>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</si>
  <si>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</si>
  <si>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</si>
  <si>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</si>
  <si>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</si>
  <si>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</si>
  <si>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</si>
  <si>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</si>
  <si>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</si>
  <si>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</si>
  <si>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</si>
  <si>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</si>
  <si>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</si>
  <si>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</si>
  <si>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</si>
  <si>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</si>
  <si>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</si>
  <si>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</si>
  <si>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</si>
  <si>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</si>
  <si>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</si>
  <si>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</si>
  <si>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</si>
  <si>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</si>
  <si>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</si>
  <si>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</si>
  <si>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</si>
  <si>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</si>
  <si>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</si>
  <si>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</si>
  <si>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</si>
  <si>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</si>
  <si>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</si>
  <si>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</si>
  <si>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</si>
  <si>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</si>
  <si>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</si>
  <si>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</si>
  <si>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</si>
  <si>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</si>
  <si>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</si>
  <si>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</si>
  <si>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</si>
  <si>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</si>
  <si>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</si>
  <si>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</si>
  <si>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</si>
  <si>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</si>
  <si>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</si>
  <si>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</si>
  <si>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</si>
  <si>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</si>
  <si>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</si>
  <si>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</si>
  <si>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</si>
  <si>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</si>
  <si>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</si>
  <si>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</si>
  <si>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</si>
  <si>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</si>
  <si>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</si>
  <si>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</si>
  <si>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</si>
  <si>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</si>
  <si>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</si>
  <si>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</si>
  <si>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</si>
  <si>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</si>
  <si>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</si>
  <si>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</si>
  <si>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</si>
  <si>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</si>
  <si>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</si>
  <si>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</si>
  <si>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</si>
  <si>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</si>
  <si>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</si>
  <si>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</si>
  <si>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</si>
  <si>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</si>
  <si>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</si>
  <si>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</si>
  <si>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</si>
  <si>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</si>
  <si>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</si>
  <si>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</si>
  <si>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</si>
  <si>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</si>
  <si>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</si>
  <si>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</si>
  <si>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</si>
  <si>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</si>
  <si>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</si>
  <si>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</si>
  <si>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</si>
  <si>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</si>
  <si>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</si>
  <si>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</si>
  <si>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</si>
  <si>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</si>
  <si>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</si>
  <si>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</si>
  <si>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</si>
  <si>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</si>
  <si>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</si>
  <si>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</si>
  <si>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</si>
  <si>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</si>
  <si>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</si>
  <si>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</si>
  <si>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</si>
  <si>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</si>
  <si>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</si>
  <si>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</si>
  <si>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</si>
  <si>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</si>
  <si>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</si>
  <si>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</si>
  <si>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</si>
  <si>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</si>
  <si>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</si>
  <si>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</si>
  <si>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</si>
  <si>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</si>
  <si>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</si>
  <si>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</si>
  <si>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</si>
  <si>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</si>
  <si>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</si>
  <si>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</si>
  <si>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</si>
  <si>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</si>
  <si>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</si>
  <si>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</si>
  <si>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</si>
  <si>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</si>
  <si>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</si>
  <si>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</si>
  <si>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</si>
  <si>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</si>
  <si>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</si>
  <si>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</si>
  <si>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</si>
  <si>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</si>
  <si>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</si>
  <si>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</si>
  <si>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</si>
  <si>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</si>
  <si>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</si>
  <si>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</si>
  <si>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</si>
  <si>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</si>
  <si>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</si>
  <si>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</si>
  <si>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</si>
  <si>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</si>
  <si>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</si>
  <si>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</si>
  <si>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</si>
  <si>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</si>
  <si>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</si>
  <si>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</si>
  <si>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</si>
  <si>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</si>
  <si>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</si>
  <si>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</si>
  <si>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</si>
  <si>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</si>
  <si>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</si>
  <si>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</si>
  <si>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</si>
  <si>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</si>
  <si>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</si>
  <si>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</si>
  <si>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</si>
  <si>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</si>
  <si>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</si>
  <si>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</si>
  <si>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</si>
  <si>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</si>
  <si>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</si>
  <si>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</si>
  <si>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</si>
  <si>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</si>
  <si>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</si>
  <si>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</si>
  <si>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</si>
  <si>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</si>
  <si>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</si>
  <si>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</si>
  <si>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</si>
  <si>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</si>
  <si>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</si>
  <si>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</si>
  <si>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</si>
  <si>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</si>
  <si>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</si>
  <si>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</si>
  <si>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</si>
  <si>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</si>
  <si>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</si>
  <si>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</si>
  <si>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</si>
  <si>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</si>
  <si>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</si>
  <si>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</si>
  <si>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</si>
  <si>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</si>
  <si>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</si>
  <si>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</si>
  <si>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</si>
  <si>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</si>
  <si>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</si>
  <si>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</si>
  <si>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</si>
  <si>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</si>
  <si>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</si>
  <si>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</si>
  <si>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</si>
  <si>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</si>
  <si>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</si>
  <si>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</si>
  <si>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</si>
  <si>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</si>
  <si>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</si>
  <si>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</si>
  <si>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</si>
  <si>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</si>
  <si>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</si>
  <si>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</si>
  <si>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</si>
  <si>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</si>
  <si>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</si>
  <si>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</si>
  <si>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</si>
  <si>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</si>
  <si>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</si>
  <si>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</si>
  <si>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</si>
  <si>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</si>
  <si>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</si>
  <si>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</si>
  <si>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</si>
  <si>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</si>
  <si>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</si>
  <si>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</si>
  <si>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</si>
  <si>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</si>
  <si>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</si>
  <si>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</si>
  <si>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</si>
  <si>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</si>
  <si>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</si>
  <si>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</si>
  <si>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</si>
  <si>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</si>
  <si>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</si>
  <si>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</si>
  <si>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</si>
  <si>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</si>
  <si>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</si>
  <si>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</si>
  <si>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</si>
  <si>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</si>
  <si>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</si>
  <si>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</si>
  <si>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</si>
  <si>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</si>
  <si>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</si>
  <si>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</si>
  <si>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</si>
  <si>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</si>
  <si>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</si>
  <si>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</si>
  <si>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</si>
  <si>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</si>
  <si>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</si>
  <si>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</si>
  <si>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</si>
  <si>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</si>
  <si>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</si>
  <si>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</si>
  <si>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</si>
  <si>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</si>
  <si>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</si>
  <si>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</si>
  <si>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</si>
  <si>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</si>
  <si>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</si>
  <si>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</si>
  <si>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</si>
  <si>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</si>
  <si>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</si>
  <si>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</si>
  <si>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</si>
  <si>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</si>
  <si>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</si>
  <si>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</si>
  <si>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</si>
  <si>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</si>
  <si>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</si>
  <si>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</si>
  <si>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</si>
  <si>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</si>
  <si>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</si>
  <si>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</si>
  <si>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</si>
  <si>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</si>
  <si>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</si>
  <si>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</si>
  <si>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</si>
  <si>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</si>
  <si>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</si>
  <si>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</si>
  <si>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</si>
  <si>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</si>
  <si>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</si>
  <si>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</si>
  <si>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</si>
  <si>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</si>
  <si>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</si>
  <si>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</si>
  <si>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</si>
  <si>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</si>
  <si>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</si>
  <si>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</si>
  <si>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</si>
  <si>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</si>
  <si>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</si>
  <si>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</si>
  <si>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</si>
  <si>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</si>
  <si>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</si>
  <si>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</si>
  <si>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</si>
  <si>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</si>
  <si>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</si>
  <si>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</si>
  <si>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</si>
  <si>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</si>
  <si>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</si>
  <si>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</si>
  <si>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</si>
  <si>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</si>
  <si>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</si>
  <si>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</si>
  <si>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</si>
  <si>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</si>
  <si>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</si>
  <si>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</si>
  <si>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</si>
  <si>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</si>
  <si>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</si>
  <si>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</si>
  <si>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</si>
  <si>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</si>
  <si>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</si>
  <si>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</si>
  <si>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</si>
  <si>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</si>
  <si>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</si>
  <si>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</si>
  <si>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</si>
  <si>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</si>
  <si>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</si>
  <si>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</si>
  <si>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</si>
  <si>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</si>
  <si>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</si>
  <si>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</si>
  <si>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</si>
  <si>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</si>
  <si>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</si>
  <si>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</si>
  <si>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</si>
  <si>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</si>
  <si>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</si>
  <si>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</si>
  <si>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</si>
  <si>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</si>
  <si>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</si>
  <si>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</si>
  <si>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</si>
  <si>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</si>
  <si>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</si>
  <si>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</si>
  <si>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</si>
  <si>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</si>
  <si>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</si>
  <si>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</si>
  <si>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</si>
  <si>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</si>
  <si>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</si>
  <si>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</si>
  <si>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</si>
  <si>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</si>
  <si>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</si>
  <si>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</si>
  <si>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</si>
  <si>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</si>
  <si>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</si>
  <si>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</si>
  <si>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</si>
  <si>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</si>
  <si>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</si>
  <si>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</si>
  <si>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</si>
  <si>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</si>
  <si>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</si>
  <si>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</si>
  <si>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</si>
  <si>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</si>
  <si>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</si>
  <si>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</si>
  <si>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</si>
  <si>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</si>
  <si>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</si>
  <si>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</si>
  <si>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</si>
  <si>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</si>
  <si>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</si>
  <si>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</si>
  <si>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</si>
  <si>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</si>
  <si>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</si>
  <si>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</si>
  <si>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</si>
  <si>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</si>
  <si>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</si>
  <si>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</si>
  <si>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</si>
  <si>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</si>
  <si>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</si>
  <si>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</si>
  <si>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</si>
  <si>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</si>
  <si>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</si>
  <si>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</si>
  <si>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</si>
  <si>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</si>
  <si>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</si>
  <si>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</si>
  <si>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</si>
  <si>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</si>
  <si>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</si>
  <si>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</si>
  <si>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</si>
  <si>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</si>
  <si>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</si>
  <si>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</si>
  <si>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</si>
  <si>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</si>
  <si>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</si>
  <si>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</si>
  <si>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</si>
  <si>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</si>
  <si>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</si>
  <si>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</si>
  <si>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</si>
  <si>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</si>
  <si>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</si>
  <si>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</si>
  <si>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</si>
  <si>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</si>
  <si>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</si>
  <si>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</si>
  <si>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</si>
  <si>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</si>
  <si>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</si>
  <si>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</si>
  <si>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</si>
  <si>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</si>
  <si>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</si>
  <si>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</si>
  <si>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</si>
  <si>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</si>
  <si>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</si>
  <si>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</si>
  <si>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</si>
  <si>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</si>
  <si>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</si>
  <si>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</si>
  <si>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</si>
  <si>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</si>
  <si>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</si>
  <si>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</si>
  <si>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</si>
  <si>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</si>
  <si>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</si>
  <si>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</si>
  <si>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</si>
  <si>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</si>
  <si>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</si>
  <si>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</si>
  <si>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</si>
  <si>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</si>
  <si>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</si>
  <si>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</si>
  <si>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</si>
  <si>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</si>
  <si>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</si>
  <si>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</si>
  <si>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</si>
  <si>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</si>
  <si>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</si>
  <si>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</si>
  <si>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</si>
  <si>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</si>
  <si>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</si>
  <si>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</si>
  <si>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</si>
  <si>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</si>
  <si>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</si>
  <si>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</si>
  <si>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</si>
  <si>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</si>
  <si>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</si>
  <si>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</si>
  <si>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</si>
  <si>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</si>
  <si>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</si>
  <si>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</si>
  <si>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</si>
  <si>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</si>
  <si>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</si>
  <si>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</si>
  <si>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</si>
  <si>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</si>
  <si>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</si>
  <si>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</si>
  <si>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</si>
  <si>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</si>
  <si>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</si>
  <si>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</si>
  <si>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</si>
  <si>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</si>
  <si>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</si>
  <si>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</si>
  <si>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</si>
  <si>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</si>
  <si>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</si>
  <si>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</si>
  <si>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</si>
  <si>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</si>
  <si>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</si>
  <si>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</si>
  <si>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</si>
  <si>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</si>
  <si>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</si>
  <si>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</si>
  <si>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</si>
  <si>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</si>
  <si>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</si>
  <si>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</si>
  <si>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</si>
  <si>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</si>
  <si>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</si>
  <si>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</si>
  <si>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</si>
  <si>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</si>
  <si>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</si>
  <si>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</si>
  <si>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</si>
  <si>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</si>
  <si>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</si>
  <si>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</si>
  <si>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</si>
  <si>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</si>
  <si>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</si>
  <si>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</si>
  <si>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</si>
  <si>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</si>
  <si>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</si>
  <si>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</si>
  <si>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</si>
  <si>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</si>
  <si>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</si>
  <si>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</si>
  <si>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</si>
  <si>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</si>
  <si>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</si>
  <si>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</si>
  <si>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</si>
  <si>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</si>
  <si>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</si>
  <si>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</si>
  <si>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</si>
  <si>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</si>
  <si>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</si>
  <si>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</si>
  <si>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</si>
  <si>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</si>
  <si>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</si>
  <si>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</si>
  <si>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</si>
  <si>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</si>
  <si>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</si>
  <si>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</si>
  <si>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</si>
  <si>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</si>
  <si>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</si>
  <si>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</si>
  <si>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</si>
  <si>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</si>
  <si>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</si>
  <si>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</si>
  <si>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</si>
  <si>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</si>
  <si>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</si>
  <si>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</si>
  <si>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</si>
  <si>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</si>
  <si>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</si>
  <si>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</si>
  <si>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</si>
  <si>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</si>
  <si>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</si>
  <si>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</si>
  <si>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</si>
  <si>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</si>
  <si>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</si>
  <si>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</si>
  <si>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</si>
  <si>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</si>
  <si>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</si>
  <si>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</si>
  <si>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</si>
  <si>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</si>
  <si>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</si>
  <si>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</si>
  <si>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</si>
  <si>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</si>
  <si>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</si>
  <si>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</si>
  <si>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</si>
  <si>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</si>
  <si>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</si>
  <si>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</si>
  <si>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</si>
  <si>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</si>
  <si>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</si>
  <si>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</si>
  <si>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</si>
  <si>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</si>
  <si>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</si>
  <si>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</si>
  <si>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</si>
  <si>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</si>
  <si>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</si>
  <si>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</si>
  <si>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</si>
  <si>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</si>
  <si>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</si>
  <si>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</si>
  <si>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</si>
  <si>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</si>
  <si>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</si>
  <si>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</si>
  <si>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</si>
  <si>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</si>
  <si>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</si>
  <si>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</si>
  <si>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</si>
  <si>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</si>
  <si>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</si>
  <si>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</si>
  <si>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</si>
  <si>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</si>
  <si>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</si>
  <si>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</si>
  <si>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</si>
  <si>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</si>
  <si>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</si>
  <si>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</si>
  <si>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</si>
  <si>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</si>
  <si>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</si>
  <si>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</si>
  <si>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</si>
  <si>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</si>
  <si>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</si>
  <si>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</si>
  <si>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</si>
  <si>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</si>
  <si>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</si>
  <si>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</si>
  <si>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</si>
  <si>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</si>
  <si>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</si>
  <si>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</si>
  <si>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</si>
  <si>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</si>
  <si>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</si>
  <si>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</si>
  <si>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</si>
  <si>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</si>
  <si>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</si>
  <si>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</si>
  <si>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</si>
  <si>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</si>
  <si>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</si>
  <si>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</si>
  <si>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</si>
  <si>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</si>
  <si>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</si>
  <si>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</si>
  <si>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</si>
  <si>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</si>
  <si>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</si>
  <si>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</si>
  <si>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</si>
  <si>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</si>
  <si>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</si>
  <si>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</si>
  <si>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</si>
  <si>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</si>
  <si>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</si>
  <si>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</si>
  <si>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</si>
  <si>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</si>
  <si>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</si>
  <si>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</si>
  <si>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</si>
  <si>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</si>
  <si>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</si>
  <si>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</si>
  <si>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</si>
  <si>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</si>
  <si>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</si>
  <si>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</si>
  <si>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</si>
  <si>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</si>
  <si>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</si>
  <si>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</si>
  <si>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</si>
  <si>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</si>
  <si>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</si>
  <si>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</si>
  <si>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</si>
  <si>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</si>
  <si>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</si>
  <si>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</si>
  <si>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</si>
  <si>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</si>
  <si>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</si>
  <si>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</si>
  <si>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</si>
  <si>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</si>
  <si>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</si>
  <si>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</si>
  <si>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</si>
  <si>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</si>
  <si>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</si>
  <si>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</si>
  <si>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</si>
  <si>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</si>
  <si>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</si>
  <si>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</si>
  <si>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</si>
  <si>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</si>
  <si>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</si>
  <si>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</si>
  <si>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</si>
  <si>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</si>
  <si>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</si>
  <si>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</si>
  <si>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</si>
  <si>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</si>
  <si>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</si>
  <si>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</si>
  <si>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</si>
  <si>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</si>
  <si>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</si>
  <si>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</si>
  <si>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</si>
  <si>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</si>
  <si>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</si>
  <si>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</si>
  <si>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</si>
  <si>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</si>
  <si>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</si>
  <si>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</si>
  <si>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</si>
  <si>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</si>
  <si>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</si>
  <si>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</si>
  <si>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</si>
  <si>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</si>
  <si>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</si>
  <si>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</si>
  <si>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</si>
  <si>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</si>
  <si>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</si>
  <si>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</si>
  <si>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</si>
  <si>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</si>
  <si>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</si>
  <si>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</si>
  <si>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</si>
  <si>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</si>
  <si>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</si>
  <si>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</si>
  <si>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</si>
  <si>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</si>
  <si>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</si>
  <si>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</si>
  <si>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</si>
  <si>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</si>
  <si>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</si>
  <si>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</si>
  <si>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</si>
  <si>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</si>
  <si>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</si>
  <si>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</si>
  <si>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</si>
  <si>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</si>
  <si>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</si>
  <si>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</si>
  <si>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</si>
  <si>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</si>
  <si>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</si>
  <si>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</si>
  <si>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</si>
  <si>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</si>
  <si>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</si>
  <si>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</si>
  <si>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</si>
  <si>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</si>
  <si>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</si>
  <si>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</si>
  <si>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</si>
  <si>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</si>
  <si>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</si>
  <si>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</si>
  <si>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</si>
  <si>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</si>
  <si>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</si>
  <si>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</si>
  <si>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</si>
  <si>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</si>
  <si>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</si>
  <si>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</si>
  <si>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</si>
  <si>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</si>
  <si>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</si>
  <si>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</si>
  <si>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</si>
  <si>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</si>
  <si>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</si>
  <si>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</si>
  <si>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</si>
  <si>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</si>
  <si>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</si>
  <si>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</si>
  <si>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</si>
  <si>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</si>
  <si>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</si>
  <si>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</si>
  <si>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</si>
  <si>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</si>
  <si>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</si>
  <si>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</si>
  <si>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</si>
  <si>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</si>
  <si>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</si>
  <si>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</si>
  <si>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</si>
  <si>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</si>
  <si>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</si>
  <si>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</si>
  <si>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</si>
  <si>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</si>
  <si>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</si>
  <si>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</si>
  <si>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</si>
  <si>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</si>
  <si>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</si>
  <si>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</si>
  <si>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</si>
  <si>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</si>
  <si>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</si>
  <si>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</si>
  <si>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</si>
  <si>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</si>
  <si>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</si>
  <si>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</si>
  <si>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</si>
  <si>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</si>
  <si>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</si>
  <si>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</si>
  <si>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</si>
  <si>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</si>
  <si>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</si>
  <si>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</si>
  <si>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</si>
  <si>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</si>
  <si>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</si>
  <si>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</si>
  <si>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</si>
  <si>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</si>
  <si>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</si>
  <si>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</si>
  <si>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</si>
  <si>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</si>
  <si>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</si>
  <si>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</si>
  <si>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</si>
  <si>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</si>
  <si>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</si>
  <si>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</si>
  <si>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</si>
  <si>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</si>
  <si>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</si>
  <si>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</si>
  <si>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</si>
  <si>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</si>
  <si>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</si>
  <si>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</si>
  <si>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</si>
  <si>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</si>
  <si>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</si>
  <si>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</si>
  <si>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</si>
  <si>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</si>
  <si>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</si>
  <si>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</si>
  <si>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</si>
  <si>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</si>
  <si>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</si>
  <si>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</si>
  <si>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</si>
  <si>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</si>
  <si>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</si>
  <si>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</si>
  <si>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</si>
  <si>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</si>
  <si>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</si>
  <si>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</si>
  <si>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</si>
  <si>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</si>
  <si>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</si>
  <si>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</si>
  <si>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</si>
  <si>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</si>
  <si>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</si>
  <si>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</si>
  <si>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</si>
  <si>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</si>
  <si>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</si>
  <si>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</si>
  <si>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</si>
  <si>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</si>
  <si>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</si>
  <si>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</si>
  <si>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</si>
  <si>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</si>
  <si>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</si>
  <si>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</si>
  <si>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</si>
  <si>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</si>
  <si>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</si>
  <si>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</si>
  <si>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</si>
  <si>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</si>
  <si>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</si>
  <si>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</si>
  <si>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</si>
  <si>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</si>
  <si>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</si>
  <si>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</si>
  <si>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</si>
  <si>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</si>
  <si>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</si>
  <si>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</si>
  <si>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</si>
  <si>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</si>
  <si>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</si>
  <si>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</si>
  <si>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</si>
  <si>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</si>
  <si>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</si>
  <si>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</si>
  <si>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</si>
  <si>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</si>
  <si>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</si>
  <si>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</si>
  <si>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</si>
  <si>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</si>
  <si>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</si>
  <si>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</si>
  <si>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</si>
  <si>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</si>
  <si>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</si>
  <si>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</si>
  <si>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</si>
  <si>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</si>
  <si>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</si>
  <si>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</si>
  <si>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</si>
  <si>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</si>
  <si>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</si>
  <si>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</si>
  <si>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</si>
  <si>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</si>
  <si>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</si>
  <si>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</si>
  <si>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</si>
  <si>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</si>
  <si>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</si>
  <si>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</si>
  <si>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</si>
  <si>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</si>
  <si>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</si>
  <si>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</si>
  <si>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</si>
  <si>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</si>
  <si>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</si>
  <si>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</si>
  <si>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</si>
  <si>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</si>
  <si>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</si>
  <si>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</si>
  <si>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</si>
  <si>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</si>
  <si>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</si>
  <si>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</si>
  <si>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</si>
  <si>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</si>
  <si>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</si>
  <si>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</si>
  <si>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</si>
  <si>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</si>
  <si>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</si>
  <si>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</si>
  <si>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</si>
  <si>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</si>
  <si>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</si>
  <si>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</si>
  <si>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</si>
  <si>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</si>
  <si>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</si>
  <si>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</si>
  <si>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</si>
  <si>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</si>
  <si>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</si>
  <si>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</si>
  <si>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</si>
  <si>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</si>
  <si>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</si>
  <si>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</si>
  <si>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</si>
  <si>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</si>
  <si>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</si>
  <si>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</si>
  <si>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</si>
  <si>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</si>
  <si>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</si>
  <si>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</si>
  <si>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</si>
  <si>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</si>
  <si>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</si>
  <si>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</si>
  <si>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</si>
  <si>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</si>
  <si>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</si>
  <si>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</si>
  <si>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</si>
  <si>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</si>
  <si>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</si>
  <si>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</si>
  <si>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</si>
  <si>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</si>
  <si>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</si>
  <si>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</si>
  <si>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</si>
  <si>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</si>
  <si>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</si>
  <si>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</si>
  <si>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</si>
  <si>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</si>
  <si>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</si>
  <si>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</si>
  <si>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</si>
  <si>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</si>
  <si>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</si>
  <si>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</si>
  <si>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</si>
  <si>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</si>
  <si>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</si>
  <si>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</si>
  <si>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</si>
  <si>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</si>
  <si>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</si>
  <si>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</si>
  <si>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</si>
  <si>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</si>
  <si>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</si>
  <si>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</si>
  <si>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</si>
  <si>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</si>
  <si>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</si>
  <si>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</si>
  <si>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</si>
  <si>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</si>
  <si>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</si>
  <si>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</si>
  <si>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</si>
  <si>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</si>
  <si>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</si>
  <si>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</si>
  <si>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</si>
  <si>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</si>
  <si>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</si>
  <si>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</si>
  <si>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</si>
  <si>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</si>
  <si>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</si>
  <si>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</si>
  <si>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</si>
  <si>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</si>
  <si>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</si>
  <si>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</si>
  <si>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</si>
  <si>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</si>
  <si>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</si>
  <si>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</si>
  <si>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</si>
  <si>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</si>
  <si>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</si>
  <si>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</si>
  <si>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</si>
  <si>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</si>
  <si>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</si>
  <si>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</si>
  <si>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</si>
  <si>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</si>
  <si>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</si>
  <si>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</si>
  <si>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</si>
  <si>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</si>
  <si>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</si>
  <si>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</si>
  <si>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</si>
  <si>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</si>
  <si>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</si>
  <si>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</si>
  <si>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</si>
  <si>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</si>
  <si>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</si>
  <si>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</si>
  <si>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</si>
  <si>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</si>
  <si>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</si>
  <si>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</si>
  <si>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</si>
  <si>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</si>
  <si>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</si>
  <si>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</si>
  <si>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</si>
  <si>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</si>
  <si>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</si>
  <si>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</si>
  <si>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</si>
  <si>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</si>
  <si>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</si>
  <si>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</si>
  <si>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</si>
  <si>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</si>
  <si>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</si>
  <si>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</si>
  <si>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</si>
  <si>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</si>
  <si>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</si>
  <si>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</si>
  <si>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</si>
  <si>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</si>
  <si>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</si>
  <si>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</si>
  <si>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</si>
  <si>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</si>
  <si>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</si>
  <si>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</si>
  <si>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</si>
  <si>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</si>
  <si>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</si>
  <si>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</si>
  <si>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</si>
  <si>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</si>
  <si>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</si>
  <si>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</si>
  <si>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</si>
  <si>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</si>
  <si>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</si>
  <si>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</si>
  <si>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</si>
  <si>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</si>
  <si>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</si>
  <si>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</si>
  <si>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</si>
  <si>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</si>
  <si>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</si>
  <si>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</si>
  <si>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</si>
  <si>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</si>
  <si>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</si>
  <si>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</si>
  <si>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</si>
  <si>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</si>
  <si>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</si>
  <si>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</si>
  <si>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</si>
  <si>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</si>
  <si>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</si>
  <si>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</si>
  <si>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</si>
  <si>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</si>
  <si>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</si>
  <si>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</si>
  <si>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</si>
  <si>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</si>
  <si>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</si>
  <si>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</si>
  <si>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</si>
  <si>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</si>
  <si>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</si>
  <si>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</si>
  <si>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</si>
  <si>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</si>
  <si>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</si>
  <si>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</si>
  <si>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</si>
  <si>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</si>
  <si>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</si>
  <si>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</si>
  <si>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</si>
  <si>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</si>
  <si>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</si>
  <si>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</si>
  <si>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</si>
  <si>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</si>
  <si>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</si>
  <si>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</si>
  <si>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</si>
  <si>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</si>
  <si>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</si>
  <si>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</si>
  <si>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</si>
  <si>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</si>
  <si>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</si>
  <si>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</si>
  <si>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</si>
  <si>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</si>
  <si>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</si>
  <si>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</si>
  <si>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</si>
  <si>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</si>
  <si>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</si>
  <si>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</si>
  <si>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</si>
  <si>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</si>
  <si>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</si>
  <si>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</si>
  <si>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</si>
  <si>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</si>
  <si>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</si>
  <si>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</si>
  <si>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</si>
  <si>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</si>
  <si>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</si>
  <si>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</si>
  <si>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</si>
  <si>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</si>
  <si>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</si>
  <si>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</si>
  <si>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</si>
  <si>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</si>
  <si>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</si>
  <si>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</si>
  <si>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</si>
  <si>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</si>
  <si>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</si>
  <si>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</si>
  <si>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</si>
  <si>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</si>
  <si>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</si>
  <si>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</si>
  <si>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</si>
  <si>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</si>
  <si>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</si>
  <si>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</si>
  <si>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</si>
  <si>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</si>
  <si>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</si>
  <si>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</si>
  <si>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</si>
  <si>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</si>
  <si>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</si>
  <si>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</si>
  <si>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</si>
  <si>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</si>
  <si>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</si>
  <si>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</si>
  <si>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</si>
  <si>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</si>
  <si>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</si>
  <si>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</si>
  <si>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</si>
  <si>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</si>
  <si>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</si>
  <si>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</si>
  <si>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</si>
  <si>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</si>
  <si>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</si>
  <si>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</si>
  <si>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</si>
  <si>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</si>
  <si>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</si>
  <si>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</si>
  <si>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</si>
  <si>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</si>
  <si>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</si>
  <si>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</si>
  <si>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</si>
  <si>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</si>
  <si>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</si>
  <si>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</si>
  <si>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</si>
  <si>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</si>
  <si>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</si>
  <si>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</si>
  <si>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</si>
  <si>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</si>
  <si>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</si>
  <si>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</si>
  <si>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</si>
  <si>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</si>
  <si>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</si>
  <si>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</si>
  <si>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</si>
  <si>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</si>
  <si>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</si>
  <si>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</si>
  <si>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</si>
  <si>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</si>
  <si>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</si>
  <si>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</si>
  <si>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</si>
  <si>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</si>
  <si>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</si>
  <si>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</si>
  <si>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</si>
  <si>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</si>
  <si>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</si>
  <si>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</si>
  <si>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</si>
  <si>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</si>
  <si>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</si>
  <si>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</si>
  <si>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</si>
  <si>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</si>
  <si>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</si>
  <si>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</si>
  <si>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</si>
  <si>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</si>
  <si>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</si>
  <si>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</si>
  <si>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</si>
  <si>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</si>
  <si>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</si>
  <si>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</si>
  <si>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</si>
  <si>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</si>
  <si>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</si>
  <si>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</si>
  <si>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</si>
  <si>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</si>
  <si>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</si>
  <si>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</si>
  <si>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</si>
  <si>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</si>
  <si>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</si>
  <si>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</si>
  <si>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</si>
  <si>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</si>
  <si>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</si>
  <si>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</si>
  <si>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</si>
  <si>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</si>
  <si>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</si>
  <si>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</si>
  <si>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</si>
  <si>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</si>
  <si>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</si>
  <si>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</si>
  <si>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</si>
  <si>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</si>
  <si>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</si>
  <si>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</si>
  <si>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</si>
  <si>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</si>
  <si>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</si>
  <si>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</si>
  <si>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</si>
  <si>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</si>
  <si>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</si>
  <si>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</si>
  <si>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</si>
  <si>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</si>
  <si>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</si>
  <si>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</si>
  <si>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</si>
  <si>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</si>
  <si>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</si>
  <si>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</si>
  <si>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</si>
  <si>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</si>
  <si>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</si>
  <si>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</si>
  <si>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</si>
  <si>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</si>
  <si>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</si>
  <si>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</si>
  <si>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</si>
  <si>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</si>
  <si>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</si>
  <si>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</si>
  <si>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</si>
  <si>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</si>
  <si>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</si>
  <si>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</si>
  <si>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</si>
  <si>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</si>
  <si>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</si>
  <si>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</si>
  <si>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</si>
  <si>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</si>
  <si>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</si>
  <si>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</si>
  <si>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</si>
  <si>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</si>
  <si>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</si>
  <si>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</si>
  <si>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</si>
  <si>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</si>
  <si>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</si>
  <si>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</si>
  <si>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</si>
  <si>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</si>
  <si>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</si>
  <si>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</si>
  <si>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</si>
  <si>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</si>
  <si>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</si>
  <si>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</si>
  <si>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</si>
  <si>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</si>
  <si>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</si>
  <si>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</si>
  <si>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</si>
  <si>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</si>
  <si>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</si>
  <si>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</si>
  <si>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</si>
  <si>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</si>
  <si>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</si>
  <si>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</si>
  <si>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</si>
  <si>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</si>
  <si>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</si>
  <si>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</si>
  <si>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</si>
  <si>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</si>
  <si>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</si>
  <si>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</si>
  <si>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</si>
  <si>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</si>
  <si>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</si>
  <si>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</si>
  <si>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</si>
  <si>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</si>
  <si>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</si>
  <si>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</si>
  <si>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</si>
  <si>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</si>
  <si>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</si>
  <si>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</si>
  <si>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</si>
  <si>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</si>
  <si>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</si>
  <si>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</si>
  <si>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</si>
  <si>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</si>
  <si>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</si>
  <si>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</si>
  <si>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</si>
  <si>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</si>
  <si>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</si>
  <si>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</si>
  <si>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</si>
  <si>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</si>
  <si>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</si>
  <si>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</si>
  <si>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</si>
  <si>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</si>
  <si>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</si>
  <si>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</si>
  <si>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</si>
  <si>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</si>
  <si>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</si>
  <si>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</si>
  <si>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</si>
  <si>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</si>
  <si>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</si>
  <si>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</si>
  <si>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</si>
  <si>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</si>
  <si>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</si>
  <si>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</si>
  <si>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</si>
  <si>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</si>
  <si>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</si>
  <si>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</si>
  <si>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</si>
  <si>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</si>
  <si>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</si>
  <si>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</si>
  <si>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</si>
  <si>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</si>
  <si>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</si>
  <si>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</si>
  <si>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</si>
  <si>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</si>
  <si>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</si>
  <si>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</si>
  <si>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</si>
  <si>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</si>
  <si>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</si>
  <si>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</si>
  <si>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</si>
  <si>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</si>
  <si>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</si>
  <si>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</si>
  <si>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</si>
  <si>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</si>
  <si>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</si>
  <si>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</si>
  <si>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</si>
  <si>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</si>
  <si>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</si>
  <si>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</si>
  <si>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</si>
  <si>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</si>
  <si>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</si>
  <si>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</si>
  <si>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</si>
  <si>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</si>
  <si>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</si>
  <si>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</si>
  <si>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</si>
  <si>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</si>
  <si>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</si>
  <si>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</si>
  <si>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</si>
  <si>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</si>
  <si>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</si>
  <si>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</si>
  <si>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</si>
  <si>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</si>
  <si>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</si>
  <si>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</si>
  <si>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</si>
  <si>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</si>
  <si>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</si>
  <si>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</si>
  <si>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</si>
  <si>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</si>
  <si>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</si>
  <si>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</si>
  <si>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</si>
  <si>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</si>
  <si>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</si>
  <si>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</si>
  <si>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</si>
  <si>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</si>
  <si>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</si>
  <si>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</si>
  <si>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</si>
  <si>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</si>
  <si>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</si>
  <si>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</si>
  <si>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</si>
  <si>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</si>
  <si>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</si>
  <si>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</si>
  <si>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</si>
  <si>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</si>
  <si>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</si>
  <si>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</si>
  <si>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</si>
  <si>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</si>
  <si>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</si>
  <si>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</si>
  <si>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</si>
  <si>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</si>
  <si>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</si>
  <si>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</si>
  <si>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</si>
  <si>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</si>
  <si>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</si>
  <si>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</si>
  <si>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</si>
  <si>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</si>
  <si>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</si>
  <si>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</si>
  <si>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</si>
  <si>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</si>
  <si>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</si>
  <si>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</si>
  <si>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</si>
  <si>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</si>
  <si>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</si>
  <si>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</si>
  <si>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</si>
  <si>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</si>
  <si>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</si>
  <si>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</si>
  <si>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</si>
  <si>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</si>
  <si>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</si>
  <si>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</si>
  <si>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</si>
  <si>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</si>
  <si>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</si>
  <si>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</si>
  <si>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</si>
  <si>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</si>
  <si>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</si>
  <si>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</si>
  <si>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</si>
  <si>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</si>
  <si>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</si>
  <si>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</si>
  <si>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</si>
  <si>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</si>
  <si>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</si>
  <si>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</si>
  <si>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</si>
  <si>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</si>
  <si>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</si>
  <si>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</si>
  <si>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</si>
  <si>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</si>
  <si>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</si>
  <si>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</si>
  <si>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</si>
  <si>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</si>
  <si>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</si>
  <si>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</si>
  <si>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</si>
  <si>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</si>
  <si>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</si>
  <si>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</si>
  <si>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</si>
  <si>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</si>
  <si>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</si>
  <si>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</si>
  <si>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</si>
  <si>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</si>
  <si>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</si>
  <si>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</si>
  <si>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</si>
  <si>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</si>
  <si>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</si>
  <si>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</si>
  <si>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</si>
  <si>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</si>
  <si>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</si>
  <si>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</si>
  <si>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</si>
  <si>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</si>
  <si>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</si>
  <si>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</si>
  <si>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</si>
  <si>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</si>
  <si>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</si>
  <si>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</si>
  <si>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</si>
  <si>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</si>
  <si>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</si>
  <si>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</si>
  <si>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</si>
  <si>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</si>
  <si>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</si>
  <si>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</si>
  <si>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</si>
  <si>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</si>
  <si>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</si>
  <si>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</si>
  <si>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</si>
  <si>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</si>
  <si>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</si>
  <si>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</si>
  <si>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</si>
  <si>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</si>
  <si>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</si>
  <si>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</si>
  <si>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</si>
  <si>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</si>
  <si>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</si>
  <si>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</si>
  <si>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</si>
  <si>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</si>
  <si>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</si>
  <si>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</si>
  <si>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</si>
  <si>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</si>
  <si>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</si>
  <si>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</si>
  <si>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</si>
  <si>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</si>
  <si>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</si>
  <si>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</si>
  <si>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</si>
  <si>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</si>
  <si>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</si>
  <si>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</si>
  <si>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</si>
  <si>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</si>
  <si>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</si>
  <si>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</si>
  <si>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</si>
  <si>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</si>
  <si>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</si>
  <si>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</si>
  <si>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</si>
  <si>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</si>
  <si>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</si>
  <si>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</si>
  <si>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</si>
  <si>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</si>
  <si>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</si>
  <si>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</si>
  <si>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</si>
  <si>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</si>
  <si>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</si>
  <si>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</si>
  <si>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</si>
  <si>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</si>
  <si>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</si>
  <si>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</si>
  <si>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</si>
  <si>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</si>
  <si>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</si>
  <si>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</si>
  <si>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</si>
  <si>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</si>
  <si>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</si>
  <si>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</si>
  <si>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</si>
  <si>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</si>
  <si>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</si>
  <si>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</si>
  <si>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</si>
  <si>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</si>
  <si>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</si>
  <si>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</si>
  <si>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</si>
  <si>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</si>
  <si>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</si>
  <si>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</si>
  <si>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</si>
  <si>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</si>
  <si>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</si>
  <si>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</si>
  <si>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</si>
  <si>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</si>
  <si>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</si>
  <si>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</si>
  <si>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</si>
  <si>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</si>
  <si>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</si>
  <si>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</si>
  <si>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</si>
  <si>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</si>
  <si>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</si>
  <si>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</si>
  <si>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</si>
  <si>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</si>
  <si>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</si>
  <si>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</si>
  <si>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</si>
  <si>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</si>
  <si>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</si>
  <si>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</si>
  <si>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</si>
  <si>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</si>
  <si>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</si>
  <si>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</si>
  <si>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</si>
  <si>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</si>
  <si>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</si>
  <si>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</si>
  <si>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</si>
  <si>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</si>
  <si>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</si>
  <si>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</si>
  <si>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</si>
  <si>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</si>
  <si>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</si>
  <si>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</si>
  <si>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</si>
  <si>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</si>
  <si>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</si>
  <si>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</si>
  <si>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</si>
  <si>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</si>
  <si>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</si>
  <si>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</si>
  <si>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</si>
  <si>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</si>
  <si>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</si>
  <si>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</si>
  <si>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</si>
  <si>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</si>
  <si>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</si>
  <si>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</si>
  <si>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</si>
  <si>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</si>
  <si>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</si>
  <si>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</si>
  <si>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</si>
  <si>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</si>
  <si>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</si>
  <si>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</si>
  <si>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</si>
  <si>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</si>
  <si>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</si>
  <si>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</si>
  <si>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</si>
  <si>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</si>
  <si>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</si>
  <si>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</si>
  <si>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</si>
  <si>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</si>
  <si>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</si>
  <si>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</si>
  <si>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</si>
  <si>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</si>
  <si>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</si>
  <si>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</si>
  <si>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</si>
  <si>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</si>
  <si>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</si>
  <si>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</si>
  <si>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</si>
  <si>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</si>
  <si>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</si>
  <si>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</si>
  <si>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</si>
  <si>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</si>
  <si>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</si>
  <si>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</si>
  <si>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</si>
  <si>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</si>
  <si>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</si>
  <si>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</si>
  <si>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</si>
  <si>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</si>
  <si>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</si>
  <si>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</si>
  <si>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</si>
  <si>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</si>
  <si>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</si>
  <si>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</si>
  <si>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</si>
  <si>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</si>
  <si>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</si>
  <si>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</si>
  <si>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</si>
  <si>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</si>
  <si>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</si>
  <si>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</si>
  <si>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</si>
  <si>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</si>
  <si>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</si>
  <si>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</si>
  <si>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</si>
  <si>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</si>
  <si>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</si>
  <si>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</si>
  <si>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</si>
  <si>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</si>
  <si>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</si>
  <si>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</si>
  <si>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</si>
  <si>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</si>
  <si>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</si>
  <si>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</si>
  <si>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</si>
  <si>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</si>
  <si>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</si>
  <si>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</si>
  <si>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</si>
  <si>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</si>
  <si>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</si>
  <si>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</si>
  <si>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</si>
  <si>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</si>
  <si>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</si>
  <si>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</si>
  <si>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</si>
  <si>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</si>
  <si>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</si>
  <si>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</si>
  <si>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</si>
  <si>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</si>
  <si>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</si>
  <si>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</si>
  <si>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</si>
  <si>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</si>
  <si>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</si>
  <si>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</si>
  <si>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</si>
  <si>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</si>
  <si>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</si>
  <si>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</si>
  <si>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</si>
  <si>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</si>
  <si>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</si>
  <si>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</si>
  <si>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</si>
  <si>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</si>
  <si>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</si>
  <si>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</si>
  <si>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</si>
  <si>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</si>
  <si>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</si>
  <si>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</si>
  <si>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</si>
  <si>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</si>
  <si>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</si>
  <si>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</si>
  <si>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</si>
  <si>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</si>
  <si>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</si>
  <si>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</si>
  <si>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</si>
  <si>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</si>
  <si>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</si>
  <si>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</si>
  <si>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</si>
  <si>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</si>
  <si>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</si>
  <si>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</si>
  <si>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</si>
  <si>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</si>
  <si>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</si>
  <si>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</si>
  <si>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</si>
  <si>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</si>
  <si>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</si>
  <si>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</si>
  <si>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</si>
  <si>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</si>
  <si>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</si>
  <si>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</si>
  <si>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</si>
  <si>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</si>
  <si>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</si>
  <si>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</si>
  <si>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</si>
  <si>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</si>
  <si>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</si>
  <si>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</si>
  <si>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</si>
  <si>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</si>
  <si>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</si>
  <si>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</si>
  <si>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</si>
  <si>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</si>
  <si>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</si>
  <si>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</si>
  <si>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</si>
  <si>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</si>
  <si>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</si>
  <si>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</si>
  <si>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</si>
  <si>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</si>
  <si>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</si>
  <si>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</si>
  <si>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</si>
  <si>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</si>
  <si>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</si>
  <si>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</si>
  <si>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</si>
  <si>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</si>
  <si>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</si>
  <si>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</si>
  <si>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</si>
  <si>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</si>
  <si>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</si>
  <si>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</si>
  <si>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</si>
  <si>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</si>
  <si>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</si>
  <si>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</si>
  <si>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</si>
  <si>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</si>
  <si>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</si>
  <si>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</si>
  <si>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</si>
  <si>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</si>
  <si>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</si>
  <si>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</si>
  <si>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</si>
  <si>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</si>
  <si>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</si>
  <si>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</si>
  <si>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</si>
  <si>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</si>
  <si>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</si>
  <si>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</si>
  <si>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</si>
  <si>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</si>
  <si>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</si>
  <si>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</si>
  <si>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</si>
  <si>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</si>
  <si>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</si>
  <si>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</si>
  <si>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</si>
  <si>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</si>
  <si>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</si>
  <si>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</si>
  <si>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</si>
  <si>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</si>
  <si>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</si>
  <si>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</si>
  <si>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</si>
  <si>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</si>
  <si>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</si>
  <si>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</si>
  <si>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</si>
  <si>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</si>
  <si>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</si>
  <si>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</si>
  <si>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</si>
  <si>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</si>
  <si>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</si>
  <si>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</si>
  <si>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</si>
  <si>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</si>
  <si>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</si>
  <si>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</si>
  <si>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</si>
  <si>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</si>
  <si>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</si>
  <si>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</si>
  <si>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</si>
  <si>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</si>
  <si>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</si>
  <si>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</si>
  <si>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</si>
  <si>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</si>
  <si>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</si>
  <si>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</si>
  <si>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</si>
  <si>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</si>
  <si>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</si>
  <si>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</si>
  <si>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</si>
  <si>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</si>
  <si>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</si>
  <si>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</si>
  <si>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</si>
  <si>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</si>
  <si>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</si>
  <si>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</si>
  <si>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</si>
  <si>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</si>
  <si>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</si>
  <si>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</si>
  <si>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</si>
  <si>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</si>
  <si>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</si>
  <si>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</si>
  <si>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</si>
  <si>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</si>
  <si>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</si>
  <si>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</si>
  <si>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</si>
  <si>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</si>
  <si>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</si>
  <si>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</si>
  <si>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</si>
  <si>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</si>
  <si>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</si>
  <si>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</si>
  <si>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</si>
  <si>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</si>
  <si>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</si>
  <si>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</si>
  <si>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</si>
  <si>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</si>
  <si>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</si>
  <si>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</si>
  <si>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</si>
  <si>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</si>
  <si>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</si>
  <si>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</si>
  <si>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</si>
  <si>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</si>
  <si>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</si>
  <si>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</si>
  <si>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</si>
  <si>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</si>
  <si>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</si>
  <si>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</si>
  <si>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</si>
  <si>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</si>
  <si>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</si>
  <si>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</si>
  <si>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</si>
  <si>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</si>
  <si>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</si>
  <si>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</si>
  <si>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</si>
  <si>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</si>
  <si>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</si>
  <si>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</si>
  <si>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</si>
  <si>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</si>
  <si>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</si>
  <si>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</si>
  <si>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</si>
  <si>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</si>
  <si>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</si>
  <si>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</si>
  <si>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</si>
  <si>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</si>
  <si>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</si>
  <si>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</si>
  <si>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</si>
  <si>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</si>
  <si>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</si>
  <si>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</si>
  <si>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</si>
  <si>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</si>
  <si>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</si>
  <si>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</si>
  <si>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</si>
  <si>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</si>
  <si>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</si>
  <si>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</si>
  <si>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</si>
  <si>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</si>
  <si>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</si>
  <si>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</si>
  <si>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</si>
  <si>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</si>
  <si>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</si>
  <si>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</si>
  <si>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</si>
  <si>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</si>
  <si>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</si>
  <si>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</si>
  <si>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</si>
  <si>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</si>
  <si>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</si>
  <si>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</si>
  <si>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</si>
  <si>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</si>
  <si>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</si>
  <si>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</si>
  <si>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</si>
  <si>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</si>
  <si>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</si>
  <si>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</si>
  <si>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</si>
  <si>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</si>
  <si>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</si>
  <si>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</si>
  <si>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</si>
  <si>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</si>
  <si>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</si>
  <si>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</si>
  <si>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</si>
  <si>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</si>
  <si>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</si>
  <si>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</si>
  <si>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</si>
  <si>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</si>
  <si>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</si>
  <si>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</si>
  <si>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</si>
  <si>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</si>
  <si>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</si>
  <si>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</si>
  <si>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</si>
  <si>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</si>
  <si>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</si>
  <si>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</si>
  <si>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</si>
  <si>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</si>
  <si>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</si>
  <si>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</si>
  <si>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</si>
  <si>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</si>
  <si>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2021-19-3</t>
  </si>
  <si>
    <t>1 .260.257.617</t>
  </si>
  <si>
    <t>Prestar los servicios de educación inicial en
el marco de la atención integral en
Desarrollo Infantil en Medio Familiar -DIMF-
,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</si>
</sst>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79998168889431442"/>
        <bgColor theme="9"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9" tint="0.39997558519241921"/>
      </left>
      <right/>
      <top style="thin">
        <color theme="9" tint="0.39997558519241921"/>
      </top>
      <bottom style="thin">
        <color theme="9"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9" borderId="39" xfId="0"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5" zoomScaleNormal="8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41" t="str">
        <f>HYPERLINK("#MI_Oferente_Singular!A114","CAPACIDAD RESIDUAL")</f>
        <v>CAPACIDAD RESIDUAL</v>
      </c>
      <c r="F8" s="242"/>
      <c r="G8" s="24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41" t="str">
        <f>HYPERLINK("#MI_Oferente_Singular!A162","TALENTO HUMANO")</f>
        <v>TALENTO HUMANO</v>
      </c>
      <c r="F9" s="242"/>
      <c r="G9" s="24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41" t="str">
        <f>HYPERLINK("#MI_Oferente_Singular!F162","INFRAESTRUCTURA")</f>
        <v>INFRAESTRUCTURA</v>
      </c>
      <c r="F10" s="242"/>
      <c r="G10" s="24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2737</v>
      </c>
      <c r="D15" s="35"/>
      <c r="E15" s="35"/>
      <c r="F15" s="5"/>
      <c r="G15" s="32" t="s">
        <v>1168</v>
      </c>
      <c r="H15" s="103" t="s">
        <v>421</v>
      </c>
      <c r="I15" s="32" t="s">
        <v>2624</v>
      </c>
      <c r="J15" s="108" t="s">
        <v>2626</v>
      </c>
      <c r="L15" s="225" t="s">
        <v>8</v>
      </c>
      <c r="M15" s="225"/>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38" t="s">
        <v>11</v>
      </c>
      <c r="J19" s="139" t="s">
        <v>10</v>
      </c>
      <c r="K19" s="139" t="s">
        <v>2609</v>
      </c>
      <c r="L19" s="139" t="s">
        <v>1161</v>
      </c>
      <c r="M19" s="139" t="s">
        <v>1162</v>
      </c>
      <c r="N19" s="140" t="s">
        <v>2610</v>
      </c>
      <c r="O19" s="135"/>
      <c r="Q19" s="51"/>
      <c r="R19" s="51"/>
    </row>
    <row r="20" spans="1:23" ht="30" customHeight="1" x14ac:dyDescent="0.3">
      <c r="A20" s="9"/>
      <c r="B20" s="177">
        <v>900123224</v>
      </c>
      <c r="C20" s="5"/>
      <c r="D20" s="73"/>
      <c r="E20" s="5"/>
      <c r="F20" s="5"/>
      <c r="G20" s="5"/>
      <c r="H20" s="244"/>
      <c r="I20" s="147" t="s">
        <v>421</v>
      </c>
      <c r="J20" s="148" t="s">
        <v>430</v>
      </c>
      <c r="K20" s="149" t="s">
        <v>2738</v>
      </c>
      <c r="L20" s="150"/>
      <c r="M20" s="150">
        <v>44561</v>
      </c>
      <c r="N20" s="133">
        <f>+(M20-L20)/30</f>
        <v>1485.3666666666666</v>
      </c>
      <c r="O20" s="136"/>
      <c r="U20" s="132"/>
      <c r="V20" s="105">
        <f ca="1">NOW()</f>
        <v>44201.585987615741</v>
      </c>
      <c r="W20" s="105">
        <f ca="1">NOW()</f>
        <v>44201.585987615741</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3">
      <c r="A30" s="9"/>
      <c r="B30" s="71"/>
      <c r="C30" s="5"/>
      <c r="D30" s="5"/>
      <c r="E30" s="5"/>
      <c r="F30" s="5"/>
      <c r="G30" s="5"/>
      <c r="H30" s="70"/>
      <c r="I30" s="147"/>
      <c r="J30" s="148"/>
      <c r="K30" s="149"/>
      <c r="L30" s="150"/>
      <c r="M30" s="150"/>
      <c r="N30" s="134">
        <f t="shared" si="1"/>
        <v>0</v>
      </c>
      <c r="O30" s="137"/>
    </row>
    <row r="31" spans="1:23" ht="30" customHeight="1" outlineLevel="1" x14ac:dyDescent="0.3">
      <c r="A31" s="9"/>
      <c r="B31" s="71"/>
      <c r="C31" s="5"/>
      <c r="D31" s="5"/>
      <c r="E31" s="5"/>
      <c r="F31" s="5"/>
      <c r="G31" s="5"/>
      <c r="H31" s="70"/>
      <c r="I31" s="147"/>
      <c r="J31" s="148"/>
      <c r="K31" s="149"/>
      <c r="L31" s="150"/>
      <c r="M31" s="150"/>
      <c r="N31" s="134">
        <f t="shared" si="1"/>
        <v>0</v>
      </c>
      <c r="O31" s="137"/>
    </row>
    <row r="32" spans="1:23" ht="30" customHeight="1" outlineLevel="1" x14ac:dyDescent="0.3">
      <c r="A32" s="9"/>
      <c r="B32" s="71"/>
      <c r="C32" s="5"/>
      <c r="D32" s="5"/>
      <c r="E32" s="5"/>
      <c r="F32" s="5"/>
      <c r="G32" s="5"/>
      <c r="H32" s="70"/>
      <c r="I32" s="147"/>
      <c r="J32" s="148"/>
      <c r="K32" s="149"/>
      <c r="L32" s="150"/>
      <c r="M32" s="150"/>
      <c r="N32" s="134">
        <f t="shared" si="1"/>
        <v>0</v>
      </c>
      <c r="O32" s="137"/>
    </row>
    <row r="33" spans="1:16" ht="30" customHeight="1" outlineLevel="1" x14ac:dyDescent="0.3">
      <c r="A33" s="9"/>
      <c r="B33" s="71"/>
      <c r="C33" s="5"/>
      <c r="D33" s="5"/>
      <c r="E33" s="5"/>
      <c r="F33" s="5"/>
      <c r="G33" s="5"/>
      <c r="H33" s="70"/>
      <c r="I33" s="147"/>
      <c r="J33" s="148"/>
      <c r="K33" s="149"/>
      <c r="L33" s="150"/>
      <c r="M33" s="150"/>
      <c r="N33" s="134">
        <f t="shared" si="1"/>
        <v>0</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7"/>
      <c r="I37" s="128"/>
      <c r="J37" s="128"/>
      <c r="K37" s="128"/>
      <c r="L37" s="128"/>
      <c r="M37" s="128"/>
      <c r="N37" s="128"/>
      <c r="O37" s="129"/>
    </row>
    <row r="38" spans="1:16" ht="21" customHeight="1" x14ac:dyDescent="0.3">
      <c r="A38" s="9"/>
      <c r="B38" s="239" t="str">
        <f>VLOOKUP(B20,EAS!A2:B1439,2,0)</f>
        <v>ASOCIACIÓN MUTUAL AVANZAR</v>
      </c>
      <c r="C38" s="239"/>
      <c r="D38" s="239"/>
      <c r="E38" s="239"/>
      <c r="F38" s="239"/>
      <c r="G38" s="5"/>
      <c r="H38" s="130"/>
      <c r="I38" s="248" t="s">
        <v>7</v>
      </c>
      <c r="J38" s="248"/>
      <c r="K38" s="248"/>
      <c r="L38" s="248"/>
      <c r="M38" s="248"/>
      <c r="N38" s="248"/>
      <c r="O38" s="131"/>
    </row>
    <row r="39" spans="1:16" ht="42.9" customHeight="1" thickBot="1" x14ac:dyDescent="0.35">
      <c r="A39" s="10"/>
      <c r="B39" s="11"/>
      <c r="C39" s="11"/>
      <c r="D39" s="11"/>
      <c r="E39" s="11"/>
      <c r="F39" s="11"/>
      <c r="G39" s="11"/>
      <c r="H39" s="10"/>
      <c r="I39" s="234" t="s">
        <v>2739</v>
      </c>
      <c r="J39" s="234"/>
      <c r="K39" s="234"/>
      <c r="L39" s="234"/>
      <c r="M39" s="234"/>
      <c r="N39" s="234"/>
      <c r="O39" s="12"/>
    </row>
    <row r="40" spans="1:16" ht="15" thickBot="1" x14ac:dyDescent="0.35"/>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5"/>
    <row r="43" spans="1:16" s="19" customFormat="1" ht="31.5" customHeight="1" thickBot="1" x14ac:dyDescent="0.35">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1151</v>
      </c>
      <c r="O48" s="122" t="s">
        <v>26</v>
      </c>
      <c r="P48" s="78"/>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8"/>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8"/>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8"/>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9"/>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9"/>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9"/>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9"/>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9"/>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9"/>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9"/>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1151</v>
      </c>
      <c r="O59" s="122" t="s">
        <v>26</v>
      </c>
      <c r="P59" s="79"/>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9"/>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9"/>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9"/>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9"/>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9"/>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9"/>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9"/>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9"/>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9"/>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9"/>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9"/>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9"/>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9"/>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9"/>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9"/>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9"/>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9"/>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9"/>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9"/>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9"/>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9"/>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9"/>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9"/>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9"/>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9"/>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9"/>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9"/>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66">
        <v>145727518</v>
      </c>
      <c r="L87" s="65" t="s">
        <v>1148</v>
      </c>
      <c r="M87" s="115">
        <v>1</v>
      </c>
      <c r="N87" s="122" t="s">
        <v>27</v>
      </c>
      <c r="O87" s="122" t="s">
        <v>1148</v>
      </c>
      <c r="P87" s="79"/>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9"/>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9"/>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9"/>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9"/>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9"/>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9"/>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9"/>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100" t="e">
        <f>+IF(AND(K114&gt;0,O114="Ejecución"),(K114/877802)*Tabla28[[#This Row],[% participación]],IF(AND(K114&gt;0,O114&lt;&gt;"Ejecución"),"-",""))</f>
        <v>#VALUE!</v>
      </c>
      <c r="M114" s="122" t="s">
        <v>1148</v>
      </c>
      <c r="N114" s="171" t="str">
        <f>+IF(M118="No",1,IF(M118="Si","Ingrese %",""))</f>
        <v/>
      </c>
      <c r="O114" s="160" t="s">
        <v>1150</v>
      </c>
      <c r="P114" s="78"/>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100" t="e">
        <f>+IF(AND(K115&gt;0,O115="Ejecución"),(K115/877802)*Tabla28[[#This Row],[% participación]],IF(AND(K115&gt;0,O115&lt;&gt;"Ejecución"),"-",""))</f>
        <v>#VALUE!</v>
      </c>
      <c r="M115" s="65" t="s">
        <v>1148</v>
      </c>
      <c r="N115" s="171" t="str">
        <f>+IF(M118="No",1,IF(M118="Si","Ingrese %",""))</f>
        <v/>
      </c>
      <c r="O115" s="160" t="s">
        <v>1150</v>
      </c>
      <c r="P115" s="78"/>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100" t="e">
        <f>+IF(AND(K116&gt;0,O116="Ejecución"),(K116/877802)*Tabla28[[#This Row],[% participación]],IF(AND(K116&gt;0,O116&lt;&gt;"Ejecución"),"-",""))</f>
        <v>#VALUE!</v>
      </c>
      <c r="M116" s="65" t="s">
        <v>1148</v>
      </c>
      <c r="N116" s="171" t="str">
        <f>+IF(M118="No",1,IF(M118="Si","Ingrese %",""))</f>
        <v/>
      </c>
      <c r="O116" s="160" t="s">
        <v>1150</v>
      </c>
      <c r="P116" s="78"/>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100" t="e">
        <f>+IF(AND(K117&gt;0,O117="Ejecución"),(K117/877802)*Tabla28[[#This Row],[% participación]],IF(AND(K117&gt;0,O117&lt;&gt;"Ejecución"),"-",""))</f>
        <v>#VALUE!</v>
      </c>
      <c r="M117" s="65" t="s">
        <v>1148</v>
      </c>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5"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2"/>
      <c r="Z178" s="163" t="str">
        <f>IF(Y178&gt;0,SUM(E180+Y178),"")</f>
        <v/>
      </c>
      <c r="AA178" s="19"/>
      <c r="AB178" s="19"/>
    </row>
    <row r="179" spans="1:28" ht="23.4" x14ac:dyDescent="0.3">
      <c r="A179" s="9"/>
      <c r="B179" s="192" t="s">
        <v>2669</v>
      </c>
      <c r="C179" s="192"/>
      <c r="D179" s="192"/>
      <c r="E179" s="169">
        <v>0.02</v>
      </c>
      <c r="F179" s="168">
        <v>0.03</v>
      </c>
      <c r="G179" s="163">
        <f>IF(F179&gt;0,SUM(E179+F179),"")</f>
        <v>0.05</v>
      </c>
      <c r="H179" s="5"/>
      <c r="I179" s="192" t="s">
        <v>2671</v>
      </c>
      <c r="J179" s="192"/>
      <c r="K179" s="192"/>
      <c r="L179" s="192"/>
      <c r="M179" s="170">
        <v>0.04</v>
      </c>
      <c r="O179" s="8"/>
      <c r="Q179" s="19"/>
      <c r="R179" s="157">
        <f>IF(M179&gt;0,SUM(L179+M179),"")</f>
        <v>0.04</v>
      </c>
      <c r="T179" s="19"/>
      <c r="U179" s="238" t="s">
        <v>1166</v>
      </c>
      <c r="V179" s="238"/>
      <c r="W179" s="238"/>
      <c r="X179" s="24">
        <v>0.02</v>
      </c>
      <c r="Y179" s="162"/>
      <c r="Z179" s="163" t="str">
        <f>IF(Y179&gt;0,SUM(E181+Y179),"")</f>
        <v/>
      </c>
      <c r="AA179" s="19"/>
      <c r="AB179" s="19"/>
    </row>
    <row r="180" spans="1:28" ht="23.4" hidden="1" x14ac:dyDescent="0.3">
      <c r="A180" s="9"/>
      <c r="B180" s="178"/>
      <c r="C180" s="178"/>
      <c r="D180" s="178"/>
      <c r="E180" s="167"/>
      <c r="H180" s="5"/>
      <c r="I180" s="178"/>
      <c r="J180" s="178"/>
      <c r="K180" s="178"/>
      <c r="L180" s="178"/>
      <c r="M180" s="5"/>
      <c r="O180" s="8"/>
      <c r="Q180" s="19"/>
      <c r="R180" s="157" t="str">
        <f>IF(S180&gt;0,SUM(L180+S180),"")</f>
        <v/>
      </c>
      <c r="S180" s="162"/>
      <c r="T180" s="19"/>
      <c r="U180" s="238" t="s">
        <v>1167</v>
      </c>
      <c r="V180" s="238"/>
      <c r="W180" s="238"/>
      <c r="X180" s="24">
        <v>0.03</v>
      </c>
      <c r="Y180" s="162"/>
      <c r="Z180" s="163" t="str">
        <f>IF(Y180&gt;0,SUM(E182+Y180),"")</f>
        <v/>
      </c>
      <c r="AA180" s="19"/>
      <c r="AB180" s="19"/>
    </row>
    <row r="181" spans="1:28" ht="23.4" hidden="1" x14ac:dyDescent="0.3">
      <c r="A181" s="9"/>
      <c r="B181" s="178"/>
      <c r="C181" s="178"/>
      <c r="D181" s="178"/>
      <c r="E181" s="167"/>
      <c r="H181" s="5"/>
      <c r="I181" s="178"/>
      <c r="J181" s="178"/>
      <c r="K181" s="178"/>
      <c r="L181" s="178"/>
      <c r="M181" s="5"/>
      <c r="O181" s="8"/>
      <c r="Q181" s="19"/>
      <c r="R181" s="157" t="str">
        <f>IF(S181&gt;0,SUM(L181+S181),"")</f>
        <v/>
      </c>
      <c r="S181" s="162"/>
      <c r="T181" s="19"/>
      <c r="U181" s="19"/>
      <c r="V181" s="19"/>
      <c r="W181" s="19"/>
      <c r="X181" s="19"/>
      <c r="Y181" s="19"/>
      <c r="Z181" s="19"/>
      <c r="AA181" s="19"/>
      <c r="AB181" s="19"/>
    </row>
    <row r="182" spans="1:28" ht="23.4" hidden="1" x14ac:dyDescent="0.3">
      <c r="A182" s="9"/>
      <c r="B182" s="178"/>
      <c r="C182" s="178"/>
      <c r="D182" s="178"/>
      <c r="E182" s="167"/>
      <c r="H182" s="5"/>
      <c r="I182" s="178"/>
      <c r="J182" s="178"/>
      <c r="K182" s="178"/>
      <c r="L182" s="178"/>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0.05</v>
      </c>
      <c r="D185" s="91" t="s">
        <v>2628</v>
      </c>
      <c r="E185" s="94">
        <f>+(C185*SUM(K20:K35))</f>
        <v>0</v>
      </c>
      <c r="F185" s="92"/>
      <c r="G185" s="93"/>
      <c r="H185" s="88"/>
      <c r="I185" s="90" t="s">
        <v>2627</v>
      </c>
      <c r="J185" s="164">
        <f>+SUM(M179:M183)</f>
        <v>0.04</v>
      </c>
      <c r="K185" s="237" t="s">
        <v>2628</v>
      </c>
      <c r="L185" s="237"/>
      <c r="M185" s="94">
        <f>+J185*(SUM(K20:K35))</f>
        <v>0</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6" t="s">
        <v>2636</v>
      </c>
      <c r="C192" s="196"/>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2021-01-05T19:03:30Z</cp:lastPrinted>
  <dcterms:created xsi:type="dcterms:W3CDTF">2020-10-14T21:57:42Z</dcterms:created>
  <dcterms:modified xsi:type="dcterms:W3CDTF">2021-01-05T19:03:52Z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