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AUCA/ZUARES - PUERTO TEJADA/"/>
    </mc:Choice>
  </mc:AlternateContent>
  <xr:revisionPtr revIDLastSave="12" documentId="13_ncr:1_{0456ACAC-21E2-4F34-B805-FFEDC45E22EA}" xr6:coauthVersionLast="45" xr6:coauthVersionMax="45" xr10:uidLastSave="{135A23F3-79A2-4DBE-B64B-95391A327C35}"/>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<sst xmlns="http://schemas.openxmlformats.org/spreadsheetml/2006/main" count="3513" uniqueCount="2740">
  <si>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</si>
  <si>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</si>
  <si>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</si>
  <si>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</si>
  <si>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</si>
  <si>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</si>
  <si>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</si>
  <si>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</si>
  <si>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</si>
  <si>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</si>
  <si>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</si>
  <si>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</si>
  <si>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</si>
  <si>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</si>
  <si>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</si>
  <si>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</si>
  <si>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</si>
  <si>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</si>
  <si>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</si>
  <si>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</si>
  <si>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</si>
  <si>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</si>
  <si>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</si>
  <si>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</si>
  <si>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</si>
  <si>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</si>
  <si>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</si>
  <si>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</si>
  <si>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</si>
  <si>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</si>
  <si>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</si>
  <si>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</si>
  <si>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</si>
  <si>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</si>
  <si>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</si>
  <si>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</si>
  <si>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</si>
  <si>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</si>
  <si>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</si>
  <si>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</si>
  <si>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</si>
  <si>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</si>
  <si>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</si>
  <si>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</si>
  <si>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</si>
  <si>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</si>
  <si>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</si>
  <si>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</si>
  <si>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</si>
  <si>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</si>
  <si>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</si>
  <si>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</si>
  <si>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</si>
  <si>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</si>
  <si>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</si>
  <si>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</si>
  <si>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</si>
  <si>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</si>
  <si>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</si>
  <si>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</si>
  <si>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</si>
  <si>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</si>
  <si>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</si>
  <si>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</si>
  <si>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</si>
  <si>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</si>
  <si>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</si>
  <si>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</si>
  <si>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</si>
  <si>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</si>
  <si>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</si>
  <si>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</si>
  <si>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</si>
  <si>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</si>
  <si>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</si>
  <si>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</si>
  <si>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</si>
  <si>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</si>
  <si>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</si>
  <si>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</si>
  <si>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</si>
  <si>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</si>
  <si>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</si>
  <si>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</si>
  <si>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</si>
  <si>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</si>
  <si>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</si>
  <si>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</si>
  <si>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</si>
  <si>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</si>
  <si>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</si>
  <si>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</si>
  <si>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</si>
  <si>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</si>
  <si>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</si>
  <si>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</si>
  <si>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</si>
  <si>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</si>
  <si>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</si>
  <si>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</si>
  <si>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</si>
  <si>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</si>
  <si>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</si>
  <si>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</si>
  <si>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</si>
  <si>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</si>
  <si>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</si>
  <si>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</si>
  <si>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</si>
  <si>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</si>
  <si>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</si>
  <si>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</si>
  <si>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</si>
  <si>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</si>
  <si>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</si>
  <si>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</si>
  <si>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</si>
  <si>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</si>
  <si>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</si>
  <si>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</si>
  <si>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</si>
  <si>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</si>
  <si>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</si>
  <si>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</si>
  <si>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</si>
  <si>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</si>
  <si>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</si>
  <si>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</si>
  <si>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</si>
  <si>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</si>
  <si>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</si>
  <si>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</si>
  <si>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</si>
  <si>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</si>
  <si>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</si>
  <si>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</si>
  <si>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</si>
  <si>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</si>
  <si>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</si>
  <si>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</si>
  <si>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</si>
  <si>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</si>
  <si>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</si>
  <si>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</si>
  <si>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</si>
  <si>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</si>
  <si>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</si>
  <si>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</si>
  <si>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</si>
  <si>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</si>
  <si>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</si>
  <si>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</si>
  <si>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</si>
  <si>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</si>
  <si>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</si>
  <si>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</si>
  <si>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</si>
  <si>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</si>
  <si>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</si>
  <si>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</si>
  <si>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</si>
  <si>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</si>
  <si>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</si>
  <si>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</si>
  <si>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</si>
  <si>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</si>
  <si>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</si>
  <si>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</si>
  <si>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</si>
  <si>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</si>
  <si>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</si>
  <si>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</si>
  <si>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</si>
  <si>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</si>
  <si>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</si>
  <si>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</si>
  <si>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</si>
  <si>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</si>
  <si>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</si>
  <si>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</si>
  <si>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</si>
  <si>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</si>
  <si>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</si>
  <si>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</si>
  <si>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</si>
  <si>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</si>
  <si>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</si>
  <si>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</si>
  <si>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</si>
  <si>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</si>
  <si>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</si>
  <si>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</si>
  <si>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</si>
  <si>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</si>
  <si>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</si>
  <si>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</si>
  <si>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</si>
  <si>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</si>
  <si>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</si>
  <si>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</si>
  <si>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</si>
  <si>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</si>
  <si>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</si>
  <si>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</si>
  <si>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</si>
  <si>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</si>
  <si>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</si>
  <si>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</si>
  <si>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</si>
  <si>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</si>
  <si>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</si>
  <si>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</si>
  <si>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</si>
  <si>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</si>
  <si>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</si>
  <si>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</si>
  <si>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</si>
  <si>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</si>
  <si>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</si>
  <si>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</si>
  <si>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</si>
  <si>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</si>
  <si>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</si>
  <si>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</si>
  <si>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</si>
  <si>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</si>
  <si>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</si>
  <si>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</si>
  <si>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</si>
  <si>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</si>
  <si>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</si>
  <si>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</si>
  <si>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</si>
  <si>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</si>
  <si>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</si>
  <si>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</si>
  <si>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</si>
  <si>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</si>
  <si>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</si>
  <si>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</si>
  <si>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</si>
  <si>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</si>
  <si>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</si>
  <si>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</si>
  <si>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</si>
  <si>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</si>
  <si>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</si>
  <si>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</si>
  <si>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</si>
  <si>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</si>
  <si>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</si>
  <si>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</si>
  <si>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</si>
  <si>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</si>
  <si>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</si>
  <si>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</si>
  <si>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</si>
  <si>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</si>
  <si>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</si>
  <si>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</si>
  <si>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</si>
  <si>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</si>
  <si>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</si>
  <si>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</si>
  <si>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</si>
  <si>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</si>
  <si>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</si>
  <si>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</si>
  <si>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</si>
  <si>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</si>
  <si>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</si>
  <si>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</si>
  <si>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</si>
  <si>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</si>
  <si>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</si>
  <si>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</si>
  <si>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</si>
  <si>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</si>
  <si>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</si>
  <si>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</si>
  <si>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</si>
  <si>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</si>
  <si>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</si>
  <si>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</si>
  <si>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</si>
  <si>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</si>
  <si>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</si>
  <si>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</si>
  <si>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</si>
  <si>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</si>
  <si>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</si>
  <si>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</si>
  <si>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</si>
  <si>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</si>
  <si>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</si>
  <si>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</si>
  <si>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</si>
  <si>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</si>
  <si>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</si>
  <si>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</si>
  <si>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</si>
  <si>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</si>
  <si>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</si>
  <si>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</si>
  <si>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</si>
  <si>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</si>
  <si>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</si>
  <si>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</si>
  <si>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</si>
  <si>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</si>
  <si>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</si>
  <si>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</si>
  <si>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</si>
  <si>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</si>
  <si>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</si>
  <si>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</si>
  <si>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</si>
  <si>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</si>
  <si>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</si>
  <si>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</si>
  <si>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</si>
  <si>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</si>
  <si>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</si>
  <si>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</si>
  <si>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</si>
  <si>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</si>
  <si>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</si>
  <si>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</si>
  <si>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</si>
  <si>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</si>
  <si>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</si>
  <si>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</si>
  <si>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</si>
  <si>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</si>
  <si>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</si>
  <si>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</si>
  <si>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</si>
  <si>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</si>
  <si>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</si>
  <si>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</si>
  <si>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</si>
  <si>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</si>
  <si>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</si>
  <si>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</si>
  <si>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</si>
  <si>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</si>
  <si>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</si>
  <si>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</si>
  <si>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</si>
  <si>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</si>
  <si>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</si>
  <si>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</si>
  <si>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</si>
  <si>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</si>
  <si>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</si>
  <si>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</si>
  <si>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</si>
  <si>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</si>
  <si>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</si>
  <si>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</si>
  <si>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</si>
  <si>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</si>
  <si>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</si>
  <si>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</si>
  <si>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</si>
  <si>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</si>
  <si>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</si>
  <si>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</si>
  <si>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</si>
  <si>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</si>
  <si>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</si>
  <si>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</si>
  <si>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</si>
  <si>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</si>
  <si>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</si>
  <si>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</si>
  <si>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</si>
  <si>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</si>
  <si>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</si>
  <si>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</si>
  <si>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</si>
  <si>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</si>
  <si>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</si>
  <si>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</si>
  <si>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</si>
  <si>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</si>
  <si>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</si>
  <si>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</si>
  <si>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</si>
  <si>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</si>
  <si>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</si>
  <si>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</si>
  <si>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</si>
  <si>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</si>
  <si>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</si>
  <si>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</si>
  <si>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</si>
  <si>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</si>
  <si>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</si>
  <si>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</si>
  <si>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</si>
  <si>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</si>
  <si>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</si>
  <si>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</si>
  <si>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</si>
  <si>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</si>
  <si>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</si>
  <si>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</si>
  <si>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</si>
  <si>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</si>
  <si>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</si>
  <si>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</si>
  <si>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</si>
  <si>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</si>
  <si>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</si>
  <si>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</si>
  <si>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</si>
  <si>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</si>
  <si>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</si>
  <si>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</si>
  <si>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</si>
  <si>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</si>
  <si>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</si>
  <si>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</si>
  <si>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</si>
  <si>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</si>
  <si>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</si>
  <si>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</si>
  <si>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</si>
  <si>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</si>
  <si>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</si>
  <si>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</si>
  <si>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</si>
  <si>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</si>
  <si>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</si>
  <si>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</si>
  <si>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</si>
  <si>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</si>
  <si>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</si>
  <si>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</si>
  <si>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</si>
  <si>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</si>
  <si>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</si>
  <si>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</si>
  <si>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</si>
  <si>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</si>
  <si>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</si>
  <si>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</si>
  <si>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</si>
  <si>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</si>
  <si>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</si>
  <si>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</si>
  <si>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</si>
  <si>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</si>
  <si>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</si>
  <si>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</si>
  <si>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</si>
  <si>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</si>
  <si>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</si>
  <si>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</si>
  <si>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</si>
  <si>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</si>
  <si>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</si>
  <si>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</si>
  <si>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</si>
  <si>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</si>
  <si>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</si>
  <si>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</si>
  <si>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</si>
  <si>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</si>
  <si>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</si>
  <si>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</si>
  <si>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</si>
  <si>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</si>
  <si>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</si>
  <si>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</si>
  <si>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</si>
  <si>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</si>
  <si>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</si>
  <si>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</si>
  <si>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</si>
  <si>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</si>
  <si>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</si>
  <si>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</si>
  <si>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</si>
  <si>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</si>
  <si>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</si>
  <si>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</si>
  <si>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</si>
  <si>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</si>
  <si>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</si>
  <si>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</si>
  <si>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</si>
  <si>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</si>
  <si>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</si>
  <si>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</si>
  <si>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</si>
  <si>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</si>
  <si>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</si>
  <si>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</si>
  <si>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</si>
  <si>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</si>
  <si>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</si>
  <si>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</si>
  <si>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</si>
  <si>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</si>
  <si>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</si>
  <si>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</si>
  <si>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</si>
  <si>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</si>
  <si>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</si>
  <si>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</si>
  <si>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</si>
  <si>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</si>
  <si>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</si>
  <si>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</si>
  <si>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</si>
  <si>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</si>
  <si>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</si>
  <si>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</si>
  <si>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</si>
  <si>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</si>
  <si>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</si>
  <si>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</si>
  <si>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</si>
  <si>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</si>
  <si>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</si>
  <si>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</si>
  <si>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</si>
  <si>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</si>
  <si>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</si>
  <si>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</si>
  <si>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</si>
  <si>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</si>
  <si>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</si>
  <si>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</si>
  <si>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</si>
  <si>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</si>
  <si>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</si>
  <si>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</si>
  <si>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</si>
  <si>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</si>
  <si>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</si>
  <si>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</si>
  <si>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</si>
  <si>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</si>
  <si>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</si>
  <si>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</si>
  <si>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</si>
  <si>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</si>
  <si>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</si>
  <si>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</si>
  <si>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</si>
  <si>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</si>
  <si>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</si>
  <si>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</si>
  <si>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</si>
  <si>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</si>
  <si>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</si>
  <si>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</si>
  <si>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</si>
  <si>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</si>
  <si>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</si>
  <si>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</si>
  <si>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</si>
  <si>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</si>
  <si>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</si>
  <si>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</si>
  <si>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</si>
  <si>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</si>
  <si>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</si>
  <si>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</si>
  <si>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</si>
  <si>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</si>
  <si>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</si>
  <si>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</si>
  <si>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</si>
  <si>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</si>
  <si>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</si>
  <si>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</si>
  <si>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</si>
  <si>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</si>
  <si>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</si>
  <si>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</si>
  <si>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</si>
  <si>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</si>
  <si>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</si>
  <si>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</si>
  <si>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</si>
  <si>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</si>
  <si>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</si>
  <si>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</si>
  <si>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</si>
  <si>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</si>
  <si>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</si>
  <si>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</si>
  <si>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</si>
  <si>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</si>
  <si>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</si>
  <si>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</si>
  <si>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</si>
  <si>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</si>
  <si>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</si>
  <si>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</si>
  <si>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</si>
  <si>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</si>
  <si>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</si>
  <si>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</si>
  <si>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</si>
  <si>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</si>
  <si>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</si>
  <si>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</si>
  <si>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</si>
  <si>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</si>
  <si>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</si>
  <si>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</si>
  <si>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</si>
  <si>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</si>
  <si>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</si>
  <si>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</si>
  <si>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</si>
  <si>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</si>
  <si>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</si>
  <si>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</si>
  <si>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</si>
  <si>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</si>
  <si>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</si>
  <si>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</si>
  <si>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</si>
  <si>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</si>
  <si>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</si>
  <si>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</si>
  <si>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</si>
  <si>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</si>
  <si>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</si>
  <si>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</si>
  <si>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</si>
  <si>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</si>
  <si>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</si>
  <si>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</si>
  <si>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</si>
  <si>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</si>
  <si>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</si>
  <si>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</si>
  <si>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</si>
  <si>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</si>
  <si>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</si>
  <si>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</si>
  <si>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</si>
  <si>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</si>
  <si>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</si>
  <si>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</si>
  <si>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</si>
  <si>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</si>
  <si>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</si>
  <si>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</si>
  <si>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</si>
  <si>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</si>
  <si>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</si>
  <si>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</si>
  <si>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</si>
  <si>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</si>
  <si>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</si>
  <si>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</si>
  <si>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</si>
  <si>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</si>
  <si>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</si>
  <si>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</si>
  <si>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</si>
  <si>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</si>
  <si>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</si>
  <si>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</si>
  <si>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</si>
  <si>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</si>
  <si>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</si>
  <si>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</si>
  <si>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</si>
  <si>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</si>
  <si>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</si>
  <si>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</si>
  <si>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</si>
  <si>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</si>
  <si>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</si>
  <si>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</si>
  <si>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</si>
  <si>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</si>
  <si>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</si>
  <si>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</si>
  <si>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</si>
  <si>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</si>
  <si>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</si>
  <si>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</si>
  <si>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</si>
  <si>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</si>
  <si>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</si>
  <si>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</si>
  <si>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</si>
  <si>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</si>
  <si>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</si>
  <si>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</si>
  <si>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</si>
  <si>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</si>
  <si>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</si>
  <si>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</si>
  <si>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</si>
  <si>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</si>
  <si>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</si>
  <si>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</si>
  <si>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</si>
  <si>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</si>
  <si>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</si>
  <si>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</si>
  <si>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</si>
  <si>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</si>
  <si>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</si>
  <si>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</si>
  <si>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</si>
  <si>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</si>
  <si>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</si>
  <si>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</si>
  <si>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</si>
  <si>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</si>
  <si>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</si>
  <si>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</si>
  <si>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</si>
  <si>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</si>
  <si>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</si>
  <si>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</si>
  <si>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</si>
  <si>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</si>
  <si>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</si>
  <si>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</si>
  <si>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</si>
  <si>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</si>
  <si>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</si>
  <si>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</si>
  <si>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</si>
  <si>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</si>
  <si>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</si>
  <si>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</si>
  <si>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</si>
  <si>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</si>
  <si>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</si>
  <si>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</si>
  <si>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</si>
  <si>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</si>
  <si>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</si>
  <si>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</si>
  <si>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</si>
  <si>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</si>
  <si>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</si>
  <si>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</si>
  <si>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</si>
  <si>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</si>
  <si>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</si>
  <si>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</si>
  <si>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</si>
  <si>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</si>
  <si>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</si>
  <si>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</si>
  <si>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</si>
  <si>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</si>
  <si>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</si>
  <si>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</si>
  <si>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</si>
  <si>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</si>
  <si>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</si>
  <si>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</si>
  <si>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</si>
  <si>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</si>
  <si>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</si>
  <si>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</si>
  <si>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</si>
  <si>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</si>
  <si>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</si>
  <si>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</si>
  <si>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</si>
  <si>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</si>
  <si>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</si>
  <si>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</si>
  <si>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</si>
  <si>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</si>
  <si>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</si>
  <si>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</si>
  <si>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</si>
  <si>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</si>
  <si>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</si>
  <si>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</si>
  <si>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</si>
  <si>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</si>
  <si>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</si>
  <si>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</si>
  <si>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</si>
  <si>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</si>
  <si>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</si>
  <si>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</si>
  <si>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</si>
  <si>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</si>
  <si>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</si>
  <si>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</si>
  <si>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</si>
  <si>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</si>
  <si>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</si>
  <si>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</si>
  <si>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</si>
  <si>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</si>
  <si>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</si>
  <si>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</si>
  <si>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</si>
  <si>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</si>
  <si>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</si>
  <si>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</si>
  <si>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</si>
  <si>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</si>
  <si>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</si>
  <si>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</si>
  <si>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</si>
  <si>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</si>
  <si>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</si>
  <si>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</si>
  <si>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</si>
  <si>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</si>
  <si>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</si>
  <si>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</si>
  <si>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</si>
  <si>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</si>
  <si>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</si>
  <si>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</si>
  <si>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</si>
  <si>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</si>
  <si>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</si>
  <si>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</si>
  <si>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</si>
  <si>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</si>
  <si>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</si>
  <si>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</si>
  <si>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</si>
  <si>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</si>
  <si>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</si>
  <si>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</si>
  <si>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</si>
  <si>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</si>
  <si>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</si>
  <si>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</si>
  <si>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</si>
  <si>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</si>
  <si>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</si>
  <si>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</si>
  <si>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</si>
  <si>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</si>
  <si>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</si>
  <si>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</si>
  <si>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</si>
  <si>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</si>
  <si>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</si>
  <si>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</si>
  <si>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</si>
  <si>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</si>
  <si>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</si>
  <si>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</si>
  <si>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</si>
  <si>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</si>
  <si>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</si>
  <si>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</si>
  <si>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</si>
  <si>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</si>
  <si>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</si>
  <si>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</si>
  <si>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</si>
  <si>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</si>
  <si>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</si>
  <si>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</si>
  <si>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</si>
  <si>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</si>
  <si>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</si>
  <si>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</si>
  <si>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</si>
  <si>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</si>
  <si>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</si>
  <si>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</si>
  <si>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</si>
  <si>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</si>
  <si>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</si>
  <si>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</si>
  <si>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</si>
  <si>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</si>
  <si>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</si>
  <si>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</si>
  <si>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</si>
  <si>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</si>
  <si>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</si>
  <si>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</si>
  <si>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</si>
  <si>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</si>
  <si>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</si>
  <si>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</si>
  <si>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</si>
  <si>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</si>
  <si>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</si>
  <si>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</si>
  <si>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</si>
  <si>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</si>
  <si>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</si>
  <si>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</si>
  <si>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</si>
  <si>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</si>
  <si>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</si>
  <si>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</si>
  <si>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</si>
  <si>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</si>
  <si>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</si>
  <si>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</si>
  <si>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</si>
  <si>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</si>
  <si>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</si>
  <si>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</si>
  <si>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</si>
  <si>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</si>
  <si>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</si>
  <si>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</si>
  <si>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</si>
  <si>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</si>
  <si>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</si>
  <si>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</si>
  <si>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</si>
  <si>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</si>
  <si>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</si>
  <si>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</si>
  <si>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</si>
  <si>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</si>
  <si>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</si>
  <si>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</si>
  <si>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</si>
  <si>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</si>
  <si>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</si>
  <si>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</si>
  <si>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</si>
  <si>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</si>
  <si>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</si>
  <si>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</si>
  <si>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</si>
  <si>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</si>
  <si>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</si>
  <si>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</si>
  <si>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</si>
  <si>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</si>
  <si>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</si>
  <si>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</si>
  <si>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</si>
  <si>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</si>
  <si>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</si>
  <si>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</si>
  <si>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</si>
  <si>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</si>
  <si>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</si>
  <si>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</si>
  <si>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</si>
  <si>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</si>
  <si>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</si>
  <si>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</si>
  <si>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</si>
  <si>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</si>
  <si>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</si>
  <si>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</si>
  <si>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</si>
  <si>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</si>
  <si>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</si>
  <si>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</si>
  <si>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</si>
  <si>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</si>
  <si>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</si>
  <si>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</si>
  <si>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</si>
  <si>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</si>
  <si>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</si>
  <si>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</si>
  <si>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</si>
  <si>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</si>
  <si>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</si>
  <si>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</si>
  <si>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</si>
  <si>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</si>
  <si>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</si>
  <si>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</si>
  <si>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</si>
  <si>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</si>
  <si>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</si>
  <si>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</si>
  <si>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</si>
  <si>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</si>
  <si>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</si>
  <si>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</si>
  <si>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</si>
  <si>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</si>
  <si>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</si>
  <si>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</si>
  <si>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</si>
  <si>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</si>
  <si>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</si>
  <si>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</si>
  <si>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</si>
  <si>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</si>
  <si>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</si>
  <si>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</si>
  <si>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</si>
  <si>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</si>
  <si>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</si>
  <si>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</si>
  <si>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</si>
  <si>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</si>
  <si>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</si>
  <si>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</si>
  <si>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</si>
  <si>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</si>
  <si>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</si>
  <si>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</si>
  <si>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</si>
  <si>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</si>
  <si>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</si>
  <si>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</si>
  <si>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</si>
  <si>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</si>
  <si>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</si>
  <si>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</si>
  <si>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</si>
  <si>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</si>
  <si>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</si>
  <si>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</si>
  <si>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</si>
  <si>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</si>
  <si>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</si>
  <si>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</si>
  <si>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</si>
  <si>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</si>
  <si>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</si>
  <si>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</si>
  <si>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</si>
  <si>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</si>
  <si>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</si>
  <si>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</si>
  <si>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</si>
  <si>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</si>
  <si>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</si>
  <si>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</si>
  <si>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</si>
  <si>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</si>
  <si>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</si>
  <si>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</si>
  <si>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</si>
  <si>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</si>
  <si>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</si>
  <si>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</si>
  <si>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</si>
  <si>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</si>
  <si>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</si>
  <si>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</si>
  <si>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</si>
  <si>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</si>
  <si>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</si>
  <si>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</si>
  <si>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</si>
  <si>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</si>
  <si>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</si>
  <si>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</si>
  <si>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</si>
  <si>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</si>
  <si>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</si>
  <si>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</si>
  <si>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</si>
  <si>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</si>
  <si>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</si>
  <si>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</si>
  <si>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</si>
  <si>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</si>
  <si>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</si>
  <si>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</si>
  <si>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</si>
  <si>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</si>
  <si>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</si>
  <si>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</si>
  <si>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</si>
  <si>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</si>
  <si>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</si>
  <si>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</si>
  <si>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</si>
  <si>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</si>
  <si>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</si>
  <si>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</si>
  <si>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</si>
  <si>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</si>
  <si>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</si>
  <si>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</si>
  <si>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</si>
  <si>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</si>
  <si>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</si>
  <si>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</si>
  <si>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</si>
  <si>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</si>
  <si>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</si>
  <si>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</si>
  <si>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</si>
  <si>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</si>
  <si>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</si>
  <si>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</si>
  <si>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</si>
  <si>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</si>
  <si>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</si>
  <si>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</si>
  <si>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</si>
  <si>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</si>
  <si>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</si>
  <si>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</si>
  <si>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</si>
  <si>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</si>
  <si>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</si>
  <si>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</si>
  <si>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</si>
  <si>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</si>
  <si>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</si>
  <si>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</si>
  <si>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</si>
  <si>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</si>
  <si>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</si>
  <si>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</si>
  <si>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</si>
  <si>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</si>
  <si>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</si>
  <si>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</si>
  <si>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</si>
  <si>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</si>
  <si>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</si>
  <si>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</si>
  <si>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</si>
  <si>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</si>
  <si>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</si>
  <si>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</si>
  <si>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</si>
  <si>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</si>
  <si>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</si>
  <si>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</si>
  <si>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</si>
  <si>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</si>
  <si>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</si>
  <si>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</si>
  <si>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</si>
  <si>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</si>
  <si>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</si>
  <si>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</si>
  <si>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</si>
  <si>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</si>
  <si>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</si>
  <si>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</si>
  <si>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</si>
  <si>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</si>
  <si>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</si>
  <si>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</si>
  <si>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</si>
  <si>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</si>
  <si>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</si>
  <si>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</si>
  <si>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</si>
  <si>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</si>
  <si>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</si>
  <si>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</si>
  <si>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</si>
  <si>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</si>
  <si>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</si>
  <si>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</si>
  <si>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</si>
  <si>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</si>
  <si>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</si>
  <si>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</si>
  <si>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</si>
  <si>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</si>
  <si>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</si>
  <si>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</si>
  <si>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</si>
  <si>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</si>
  <si>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</si>
  <si>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</si>
  <si>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</si>
  <si>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</si>
  <si>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</si>
  <si>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</si>
  <si>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</si>
  <si>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</si>
  <si>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</si>
  <si>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</si>
  <si>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</si>
  <si>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</si>
  <si>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</si>
  <si>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</si>
  <si>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</si>
  <si>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</si>
  <si>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</si>
  <si>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</si>
  <si>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</si>
  <si>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</si>
  <si>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</si>
  <si>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</si>
  <si>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</si>
  <si>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</si>
  <si>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</si>
  <si>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</si>
  <si>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</si>
  <si>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</si>
  <si>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</si>
  <si>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</si>
  <si>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</si>
  <si>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</si>
  <si>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</si>
  <si>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</si>
  <si>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</si>
  <si>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</si>
  <si>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</si>
  <si>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</si>
  <si>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</si>
  <si>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</si>
  <si>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</si>
  <si>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</si>
  <si>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</si>
  <si>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</si>
  <si>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</si>
  <si>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</si>
  <si>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</si>
  <si>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</si>
  <si>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</si>
  <si>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</si>
  <si>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</si>
  <si>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</si>
  <si>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</si>
  <si>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</si>
  <si>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</si>
  <si>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</si>
  <si>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</si>
  <si>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</si>
  <si>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</si>
  <si>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</si>
  <si>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</si>
  <si>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</si>
  <si>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</si>
  <si>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</si>
  <si>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</si>
  <si>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</si>
  <si>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</si>
  <si>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</si>
  <si>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</si>
  <si>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</si>
  <si>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</si>
  <si>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</si>
  <si>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</si>
  <si>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</si>
  <si>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</si>
  <si>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</si>
  <si>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</si>
  <si>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</si>
  <si>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</si>
  <si>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</si>
  <si>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</si>
  <si>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</si>
  <si>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</si>
  <si>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</si>
  <si>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</si>
  <si>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</si>
  <si>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</si>
  <si>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</si>
  <si>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</si>
  <si>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</si>
  <si>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</si>
  <si>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</si>
  <si>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</si>
  <si>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</si>
  <si>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</si>
  <si>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</si>
  <si>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</si>
  <si>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</si>
  <si>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</si>
  <si>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</si>
  <si>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</si>
  <si>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</si>
  <si>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</si>
  <si>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</si>
  <si>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</si>
  <si>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</si>
  <si>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</si>
  <si>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</si>
  <si>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</si>
  <si>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</si>
  <si>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</si>
  <si>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</si>
  <si>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</si>
  <si>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</si>
  <si>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</si>
  <si>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</si>
  <si>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</si>
  <si>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</si>
  <si>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</si>
  <si>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</si>
  <si>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</si>
  <si>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</si>
  <si>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</si>
  <si>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</si>
  <si>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</si>
  <si>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</si>
  <si>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</si>
  <si>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</si>
  <si>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</si>
  <si>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</si>
  <si>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</si>
  <si>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</si>
  <si>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</si>
  <si>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</si>
  <si>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</si>
  <si>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</si>
  <si>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</si>
  <si>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</si>
  <si>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</si>
  <si>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</si>
  <si>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</si>
  <si>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</si>
  <si>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</si>
  <si>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</si>
  <si>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</si>
  <si>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</si>
  <si>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</si>
  <si>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</si>
  <si>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</si>
  <si>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</si>
  <si>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</si>
  <si>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</si>
  <si>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</si>
  <si>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</si>
  <si>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</si>
  <si>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</si>
  <si>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</si>
  <si>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</si>
  <si>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</si>
  <si>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</si>
  <si>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</si>
  <si>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</si>
  <si>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</si>
  <si>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</si>
  <si>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</si>
  <si>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</si>
  <si>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</si>
  <si>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</si>
  <si>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</si>
  <si>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</si>
  <si>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</si>
  <si>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</si>
  <si>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</si>
  <si>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</si>
  <si>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</si>
  <si>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</si>
  <si>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</si>
  <si>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</si>
  <si>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</si>
  <si>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</si>
  <si>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</si>
  <si>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</si>
  <si>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</si>
  <si>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</si>
  <si>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</si>
  <si>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</si>
  <si>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</si>
  <si>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</si>
  <si>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</si>
  <si>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</si>
  <si>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</si>
  <si>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</si>
  <si>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</si>
  <si>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</si>
  <si>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</si>
  <si>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</si>
  <si>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</si>
  <si>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</si>
  <si>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</si>
  <si>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</si>
  <si>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</si>
  <si>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</si>
  <si>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</si>
  <si>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</si>
  <si>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</si>
  <si>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</si>
  <si>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</si>
  <si>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</si>
  <si>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</si>
  <si>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</si>
  <si>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</si>
  <si>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</si>
  <si>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</si>
  <si>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</si>
  <si>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</si>
  <si>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</si>
  <si>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</si>
  <si>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</si>
  <si>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</si>
  <si>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</si>
  <si>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</si>
  <si>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</si>
  <si>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</si>
  <si>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</si>
  <si>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</si>
  <si>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</si>
  <si>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</si>
  <si>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</si>
  <si>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</si>
  <si>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</si>
  <si>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</si>
  <si>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</si>
  <si>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</si>
  <si>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</si>
  <si>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</si>
  <si>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</si>
  <si>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</si>
  <si>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</si>
  <si>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</si>
  <si>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</si>
  <si>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</si>
  <si>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</si>
  <si>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</si>
  <si>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</si>
  <si>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</si>
  <si>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</si>
  <si>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</si>
  <si>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</si>
  <si>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</si>
  <si>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</si>
  <si>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</si>
  <si>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</si>
  <si>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</si>
  <si>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</si>
  <si>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</si>
  <si>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</si>
  <si>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</si>
  <si>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</si>
  <si>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</si>
  <si>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</si>
  <si>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</si>
  <si>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</si>
  <si>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</si>
  <si>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</si>
  <si>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</si>
  <si>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</si>
  <si>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</si>
  <si>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</si>
  <si>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</si>
  <si>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</si>
  <si>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</si>
  <si>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</si>
  <si>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</si>
  <si>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</si>
  <si>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</si>
  <si>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</si>
  <si>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</si>
  <si>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</si>
  <si>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</si>
  <si>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</si>
  <si>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</si>
  <si>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</si>
  <si>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</si>
  <si>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</si>
  <si>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</si>
  <si>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</si>
  <si>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</si>
  <si>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</si>
  <si>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</si>
  <si>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</si>
  <si>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</si>
  <si>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</si>
  <si>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</si>
  <si>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</si>
  <si>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</si>
  <si>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</si>
  <si>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</si>
  <si>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</si>
  <si>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</si>
  <si>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</si>
  <si>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</si>
  <si>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</si>
  <si>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</si>
  <si>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</si>
  <si>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</si>
  <si>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</si>
  <si>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</si>
  <si>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</si>
  <si>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</si>
  <si>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</si>
  <si>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</si>
  <si>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</si>
  <si>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</si>
  <si>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</si>
  <si>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</si>
  <si>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</si>
  <si>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</si>
  <si>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</si>
  <si>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</si>
  <si>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</si>
  <si>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</si>
  <si>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</si>
  <si>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</si>
  <si>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</si>
  <si>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</si>
  <si>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</si>
  <si>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</si>
  <si>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</si>
  <si>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</si>
  <si>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</si>
  <si>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</si>
  <si>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</si>
  <si>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</si>
  <si>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</si>
  <si>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</si>
  <si>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</si>
  <si>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</si>
  <si>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</si>
  <si>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</si>
  <si>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</si>
  <si>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</si>
  <si>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</si>
  <si>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</si>
  <si>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</si>
  <si>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</si>
  <si>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</si>
  <si>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</si>
  <si>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</si>
  <si>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</si>
  <si>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</si>
  <si>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</si>
  <si>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</si>
  <si>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</si>
  <si>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</si>
  <si>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</si>
  <si>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</si>
  <si>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</si>
  <si>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</si>
  <si>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</si>
  <si>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</si>
  <si>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</si>
  <si>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</si>
  <si>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</si>
  <si>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</si>
  <si>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</si>
  <si>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</si>
  <si>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</si>
  <si>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</si>
  <si>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</si>
  <si>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</si>
  <si>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</si>
  <si>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</si>
  <si>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</si>
  <si>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</si>
  <si>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</si>
  <si>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</si>
  <si>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</si>
  <si>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</si>
  <si>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</si>
  <si>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</si>
  <si>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</si>
  <si>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</si>
  <si>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</si>
  <si>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</si>
  <si>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</si>
  <si>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</si>
  <si>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</si>
  <si>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</si>
  <si>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</si>
  <si>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</si>
  <si>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</si>
  <si>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</si>
  <si>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</si>
  <si>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</si>
  <si>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</si>
  <si>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</si>
  <si>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</si>
  <si>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</si>
  <si>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</si>
  <si>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</si>
  <si>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</si>
  <si>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</si>
  <si>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</si>
  <si>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</si>
  <si>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</si>
  <si>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</si>
  <si>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</si>
  <si>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</si>
  <si>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</si>
  <si>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</si>
  <si>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</si>
  <si>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</si>
  <si>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</si>
  <si>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</si>
  <si>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</si>
  <si>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</si>
  <si>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</si>
  <si>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</si>
  <si>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</si>
  <si>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</si>
  <si>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</si>
  <si>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</si>
  <si>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</si>
  <si>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</si>
  <si>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</si>
  <si>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</si>
  <si>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</si>
  <si>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</si>
  <si>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</si>
  <si>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</si>
  <si>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</si>
  <si>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</si>
  <si>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</si>
  <si>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</si>
  <si>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</si>
  <si>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</si>
  <si>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</si>
  <si>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</si>
  <si>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</si>
  <si>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</si>
  <si>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</si>
  <si>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</si>
  <si>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</si>
  <si>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</si>
  <si>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</si>
  <si>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</si>
  <si>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</si>
  <si>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</si>
  <si>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</si>
  <si>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</si>
  <si>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</si>
  <si>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</si>
  <si>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</si>
  <si>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</si>
  <si>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</si>
  <si>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</si>
  <si>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</si>
  <si>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</si>
  <si>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</si>
  <si>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</si>
  <si>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</si>
  <si>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</si>
  <si>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</si>
  <si>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</si>
  <si>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</si>
  <si>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</si>
  <si>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</si>
  <si>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</si>
  <si>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</si>
  <si>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</si>
  <si>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</si>
  <si>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</si>
  <si>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</si>
  <si>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</si>
  <si>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</si>
  <si>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</si>
  <si>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</si>
  <si>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</si>
  <si>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</si>
  <si>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</si>
  <si>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</si>
  <si>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</si>
  <si>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</si>
  <si>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</si>
  <si>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</si>
  <si>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</si>
  <si>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</si>
  <si>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</si>
  <si>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</si>
  <si>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</si>
  <si>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</si>
  <si>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</si>
  <si>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</si>
  <si>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</si>
  <si>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</si>
  <si>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</si>
  <si>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</si>
  <si>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</si>
  <si>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</si>
  <si>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</si>
  <si>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</si>
  <si>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</si>
  <si>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</si>
  <si>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</si>
  <si>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</si>
  <si>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</si>
  <si>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</si>
  <si>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</si>
  <si>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</si>
  <si>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</si>
  <si>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</si>
  <si>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</si>
  <si>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</si>
  <si>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</si>
  <si>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</si>
  <si>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</si>
  <si>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</si>
  <si>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</si>
  <si>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</si>
  <si>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</si>
  <si>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</si>
  <si>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</si>
  <si>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</si>
  <si>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</si>
  <si>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</si>
  <si>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</si>
  <si>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</si>
  <si>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</si>
  <si>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</si>
  <si>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</si>
  <si>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</si>
  <si>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</si>
  <si>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</si>
  <si>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</si>
  <si>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</si>
  <si>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</si>
  <si>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</si>
  <si>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</si>
  <si>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</si>
  <si>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</si>
  <si>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</si>
  <si>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</si>
  <si>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</si>
  <si>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</si>
  <si>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</si>
  <si>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</si>
  <si>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</si>
  <si>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</si>
  <si>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</si>
  <si>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</si>
  <si>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</si>
  <si>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</si>
  <si>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</si>
  <si>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</si>
  <si>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</si>
  <si>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</si>
  <si>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</si>
  <si>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</si>
  <si>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</si>
  <si>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</si>
  <si>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</si>
  <si>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</si>
  <si>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</si>
  <si>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</si>
  <si>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</si>
  <si>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</si>
  <si>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</si>
  <si>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</si>
  <si>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</si>
  <si>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</si>
  <si>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</si>
  <si>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</si>
  <si>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</si>
  <si>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</si>
  <si>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</si>
  <si>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</si>
  <si>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</si>
  <si>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</si>
  <si>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</si>
  <si>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</si>
  <si>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</si>
  <si>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</si>
  <si>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</si>
  <si>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</si>
  <si>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</si>
  <si>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</si>
  <si>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</si>
  <si>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</si>
  <si>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</si>
  <si>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</si>
  <si>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</si>
  <si>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</si>
  <si>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</si>
  <si>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</si>
  <si>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</si>
  <si>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</si>
  <si>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</si>
  <si>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</si>
  <si>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</si>
  <si>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</si>
  <si>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</si>
  <si>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</si>
  <si>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</si>
  <si>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</si>
  <si>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</si>
  <si>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</si>
  <si>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</si>
  <si>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</si>
  <si>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</si>
  <si>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</si>
  <si>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</si>
  <si>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</si>
  <si>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</si>
  <si>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</si>
  <si>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</si>
  <si>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</si>
  <si>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</si>
  <si>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</si>
  <si>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</si>
  <si>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</si>
  <si>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</si>
  <si>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</si>
  <si>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</si>
  <si>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</si>
  <si>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</si>
  <si>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</si>
  <si>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</si>
  <si>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</si>
  <si>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</si>
  <si>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</si>
  <si>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</si>
  <si>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</si>
  <si>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</si>
  <si>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</si>
  <si>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</si>
  <si>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</si>
  <si>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</si>
  <si>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</si>
  <si>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</si>
  <si>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</si>
  <si>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</si>
  <si>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</si>
  <si>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</si>
  <si>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</si>
  <si>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</si>
  <si>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</si>
  <si>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</si>
  <si>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</si>
  <si>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</si>
  <si>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</si>
  <si>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</si>
  <si>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</si>
  <si>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</si>
  <si>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</si>
  <si>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</si>
  <si>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</si>
  <si>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</si>
  <si>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</si>
  <si>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</si>
  <si>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</si>
  <si>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</si>
  <si>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</si>
  <si>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</si>
  <si>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</si>
  <si>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</si>
  <si>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</si>
  <si>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</si>
  <si>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</si>
  <si>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</si>
  <si>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</si>
  <si>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</si>
  <si>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</si>
  <si>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</si>
  <si>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</si>
  <si>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</si>
  <si>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</si>
  <si>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</si>
  <si>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</si>
  <si>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</si>
  <si>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</si>
  <si>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</si>
  <si>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</si>
  <si>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</si>
  <si>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</si>
  <si>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</si>
  <si>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</si>
  <si>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</si>
  <si>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</si>
  <si>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</si>
  <si>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</si>
  <si>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</si>
  <si>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</si>
  <si>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</si>
  <si>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</si>
  <si>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</si>
  <si>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</si>
  <si>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</si>
  <si>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</si>
  <si>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</si>
  <si>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</si>
  <si>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</si>
  <si>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</si>
  <si>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</si>
  <si>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</si>
  <si>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</si>
  <si>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</si>
  <si>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</si>
  <si>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</si>
  <si>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</si>
  <si>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</si>
  <si>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</si>
  <si>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</si>
  <si>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</si>
  <si>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</si>
  <si>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</si>
  <si>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</si>
  <si>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</si>
  <si>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</si>
  <si>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</si>
  <si>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</si>
  <si>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</si>
  <si>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</si>
  <si>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</si>
  <si>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</si>
  <si>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</si>
  <si>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</si>
  <si>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</si>
  <si>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</si>
  <si>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</si>
  <si>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</si>
  <si>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</si>
  <si>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</si>
  <si>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</si>
  <si>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</si>
  <si>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</si>
  <si>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</si>
  <si>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</si>
  <si>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</si>
  <si>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</si>
  <si>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</si>
  <si>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</si>
  <si>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</si>
  <si>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</si>
  <si>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</si>
  <si>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</si>
  <si>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</si>
  <si>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</si>
  <si>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</si>
  <si>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</si>
  <si>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</si>
  <si>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</si>
  <si>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</si>
  <si>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</si>
  <si>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</si>
  <si>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</si>
  <si>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</si>
  <si>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</si>
  <si>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</si>
  <si>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</si>
  <si>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</si>
  <si>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</si>
  <si>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</si>
  <si>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</si>
  <si>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</si>
  <si>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</si>
  <si>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</si>
  <si>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</si>
  <si>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</si>
  <si>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</si>
  <si>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</si>
  <si>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</si>
  <si>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</si>
  <si>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</si>
  <si>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</si>
  <si>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</si>
  <si>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</si>
  <si>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</si>
  <si>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</si>
  <si>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</si>
  <si>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</si>
  <si>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</si>
  <si>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</si>
  <si>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</si>
  <si>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</si>
  <si>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</si>
  <si>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</si>
  <si>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</si>
  <si>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</si>
  <si>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</si>
  <si>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</si>
  <si>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</si>
  <si>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</si>
  <si>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</si>
  <si>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</si>
  <si>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</si>
  <si>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</si>
  <si>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</si>
  <si>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</si>
  <si>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</si>
  <si>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</si>
  <si>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</si>
  <si>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</si>
  <si>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</si>
  <si>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</si>
  <si>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</si>
  <si>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</si>
  <si>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</si>
  <si>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</si>
  <si>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</si>
  <si>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</si>
  <si>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</si>
  <si>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</si>
  <si>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</si>
  <si>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</si>
  <si>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</si>
  <si>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</si>
  <si>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</si>
  <si>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</si>
  <si>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</si>
  <si>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</si>
  <si>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</si>
  <si>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</si>
  <si>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</si>
  <si>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</si>
  <si>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</si>
  <si>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</si>
  <si>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</si>
  <si>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</si>
  <si>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</si>
  <si>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</si>
  <si>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</si>
  <si>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</si>
  <si>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</si>
  <si>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</si>
  <si>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</si>
  <si>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</si>
  <si>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</si>
  <si>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</si>
  <si>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</si>
  <si>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</si>
  <si>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</si>
  <si>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</si>
  <si>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</si>
  <si>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</si>
  <si>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</si>
  <si>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</si>
  <si>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</si>
  <si>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</si>
  <si>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</si>
  <si>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</si>
  <si>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</si>
  <si>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</si>
  <si>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</si>
  <si>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</si>
  <si>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</si>
  <si>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</si>
  <si>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</si>
  <si>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</si>
  <si>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</si>
  <si>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</si>
  <si>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</si>
  <si>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</si>
  <si>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</si>
  <si>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</si>
  <si>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</si>
  <si>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</si>
  <si>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</si>
  <si>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</si>
  <si>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</si>
  <si>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</si>
  <si>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</si>
  <si>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</si>
  <si>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</si>
  <si>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</si>
  <si>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</si>
  <si>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</si>
  <si>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</si>
  <si>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</si>
  <si>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</si>
  <si>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</si>
  <si>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</si>
  <si>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</si>
  <si>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</si>
  <si>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</si>
  <si>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</si>
  <si>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</si>
  <si>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</si>
  <si>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</si>
  <si>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</si>
  <si>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</si>
  <si>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</si>
  <si>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</si>
  <si>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</si>
  <si>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</si>
  <si>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</si>
  <si>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</si>
  <si>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</si>
  <si>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</si>
  <si>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</si>
  <si>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</si>
  <si>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</si>
  <si>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</si>
  <si>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</si>
  <si>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</si>
  <si>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</si>
  <si>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</si>
  <si>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</si>
  <si>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</si>
  <si>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</si>
  <si>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</si>
  <si>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</si>
  <si>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</si>
  <si>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</si>
  <si>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</si>
  <si>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</si>
  <si>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</si>
  <si>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</si>
  <si>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</si>
  <si>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</si>
  <si>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</si>
  <si>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</si>
  <si>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</si>
  <si>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</si>
  <si>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</si>
  <si>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</si>
  <si>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</si>
  <si>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</si>
  <si>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</si>
  <si>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</si>
  <si>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</si>
  <si>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</si>
  <si>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</si>
  <si>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</si>
  <si>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</si>
  <si>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</si>
  <si>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</si>
  <si>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</si>
  <si>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</si>
  <si>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</si>
  <si>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</si>
  <si>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</si>
  <si>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</si>
  <si>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</si>
  <si>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</si>
  <si>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</si>
  <si>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</si>
  <si>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</si>
  <si>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</si>
  <si>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</si>
  <si>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</si>
  <si>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</si>
  <si>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</si>
  <si>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</si>
  <si>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</si>
  <si>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</si>
  <si>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</si>
  <si>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</si>
  <si>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</si>
  <si>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</si>
  <si>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</si>
  <si>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</si>
  <si>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</si>
  <si>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</si>
  <si>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</si>
  <si>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</si>
  <si>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</si>
  <si>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</si>
  <si>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</si>
  <si>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</si>
  <si>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</si>
  <si>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</si>
  <si>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</si>
  <si>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</si>
  <si>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</si>
  <si>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</si>
  <si>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</si>
  <si>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</si>
  <si>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</si>
  <si>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</si>
  <si>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</si>
  <si>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</si>
  <si>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</si>
  <si>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</si>
  <si>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</si>
  <si>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</si>
  <si>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</si>
  <si>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</si>
  <si>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</si>
  <si>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</si>
  <si>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</si>
  <si>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</si>
  <si>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</si>
  <si>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</si>
  <si>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</si>
  <si>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</si>
  <si>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</si>
  <si>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</si>
  <si>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</si>
  <si>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</si>
  <si>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</si>
  <si>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</si>
  <si>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</si>
  <si>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</si>
  <si>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</si>
  <si>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</si>
  <si>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</si>
  <si>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</si>
  <si>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</si>
  <si>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</si>
  <si>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</si>
  <si>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</si>
  <si>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</si>
  <si>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</si>
  <si>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</si>
  <si>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</si>
  <si>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</si>
  <si>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</si>
  <si>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</si>
  <si>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</si>
  <si>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</si>
  <si>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</si>
  <si>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</si>
  <si>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</si>
  <si>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</si>
  <si>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</si>
  <si>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</si>
  <si>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</si>
  <si>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</si>
  <si>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</si>
  <si>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</si>
  <si>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</si>
  <si>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</si>
  <si>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</si>
  <si>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</si>
  <si>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</si>
  <si>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</si>
  <si>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</si>
  <si>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</si>
  <si>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</si>
  <si>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</si>
  <si>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</si>
  <si>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</si>
  <si>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</si>
  <si>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</si>
  <si>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</si>
  <si>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</si>
  <si>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</si>
  <si>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</si>
  <si>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</si>
  <si>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</si>
  <si>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</si>
  <si>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</si>
  <si>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</si>
  <si>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</si>
  <si>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</si>
  <si>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</si>
  <si>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</si>
  <si>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</si>
  <si>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</si>
  <si>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</si>
  <si>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</si>
  <si>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</si>
  <si>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</si>
  <si>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</si>
  <si>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</si>
  <si>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</si>
  <si>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</si>
  <si>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</si>
  <si>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</si>
  <si>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</si>
  <si>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</si>
  <si>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</si>
  <si>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</si>
  <si>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</si>
  <si>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</si>
  <si>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</si>
  <si>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</si>
  <si>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</si>
  <si>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</si>
  <si>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</si>
  <si>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</si>
  <si>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</si>
  <si>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</si>
  <si>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</si>
  <si>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</si>
  <si>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</si>
  <si>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</si>
  <si>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</si>
  <si>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</si>
  <si>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</si>
  <si>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</si>
  <si>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</si>
  <si>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</si>
  <si>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</si>
  <si>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</si>
  <si>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</si>
  <si>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</si>
  <si>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</si>
  <si>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</si>
  <si>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</si>
  <si>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</si>
  <si>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</si>
  <si>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</si>
  <si>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</si>
  <si>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</si>
  <si>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</si>
  <si>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</si>
  <si>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</si>
  <si>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</si>
  <si>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</si>
  <si>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</si>
  <si>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</si>
  <si>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</si>
  <si>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</si>
  <si>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</si>
  <si>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</si>
  <si>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</si>
  <si>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</si>
  <si>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</si>
  <si>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</si>
  <si>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</si>
  <si>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</si>
  <si>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</si>
  <si>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</si>
  <si>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</si>
  <si>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</si>
  <si>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</si>
  <si>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</si>
  <si>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</si>
  <si>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</si>
  <si>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</si>
  <si>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</si>
  <si>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</si>
  <si>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</si>
  <si>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</si>
  <si>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</si>
  <si>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</si>
  <si>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</si>
  <si>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</si>
  <si>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</si>
  <si>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</si>
  <si>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</si>
  <si>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</si>
  <si>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</si>
  <si>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</si>
  <si>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</si>
  <si>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</si>
  <si>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</si>
  <si>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</si>
  <si>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</si>
  <si>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</si>
  <si>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</si>
  <si>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</si>
  <si>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</si>
  <si>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</si>
  <si>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</si>
  <si>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</si>
  <si>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</si>
  <si>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</si>
  <si>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</si>
  <si>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</si>
  <si>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</si>
  <si>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</si>
  <si>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</si>
  <si>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</si>
  <si>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</si>
  <si>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</si>
  <si>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</si>
  <si>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</si>
  <si>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</si>
  <si>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</si>
  <si>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</si>
  <si>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</si>
  <si>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</si>
  <si>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</si>
  <si>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</si>
  <si>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</si>
  <si>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</si>
  <si>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</si>
  <si>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</si>
  <si>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</si>
  <si>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</si>
  <si>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</si>
  <si>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</si>
  <si>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</si>
  <si>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</si>
  <si>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</si>
  <si>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</si>
  <si>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</si>
  <si>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</si>
  <si>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</si>
  <si>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</si>
  <si>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</si>
  <si>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</si>
  <si>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</si>
  <si>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</si>
  <si>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</si>
  <si>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</si>
  <si>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</si>
  <si>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</si>
  <si>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</si>
  <si>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</si>
  <si>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</si>
  <si>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</si>
  <si>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</si>
  <si>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</si>
  <si>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</si>
  <si>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</si>
  <si>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</si>
  <si>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</si>
  <si>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</si>
  <si>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</si>
  <si>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</si>
  <si>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</si>
  <si>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</si>
  <si>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</si>
  <si>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</si>
  <si>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</si>
  <si>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</si>
  <si>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</si>
  <si>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</si>
  <si>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</si>
  <si>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</si>
  <si>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</si>
  <si>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</si>
  <si>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</si>
  <si>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</si>
  <si>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</si>
  <si>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</si>
  <si>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</si>
  <si>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</si>
  <si>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</si>
  <si>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</si>
  <si>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</si>
  <si>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</si>
  <si>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</si>
  <si>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</si>
  <si>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</si>
  <si>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</si>
  <si>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</si>
  <si>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</si>
  <si>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</si>
  <si>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</si>
  <si>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</si>
  <si>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</si>
  <si>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</si>
  <si>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</si>
  <si>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</si>
  <si>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</si>
  <si>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</si>
  <si>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</si>
  <si>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</si>
  <si>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</si>
  <si>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</si>
  <si>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</si>
  <si>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</si>
  <si>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</si>
  <si>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</si>
  <si>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</si>
  <si>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</si>
  <si>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</si>
  <si>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</si>
  <si>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</si>
  <si>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</si>
  <si>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</si>
  <si>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</si>
  <si>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</si>
  <si>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</si>
  <si>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</si>
  <si>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</si>
  <si>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</si>
  <si>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</si>
  <si>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</si>
  <si>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</si>
  <si>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</si>
  <si>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</si>
  <si>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</si>
  <si>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</si>
  <si>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</si>
  <si>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</si>
  <si>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</si>
  <si>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</si>
  <si>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</si>
  <si>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</si>
  <si>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</si>
  <si>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</si>
  <si>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</si>
  <si>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</si>
  <si>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</si>
  <si>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</si>
  <si>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</si>
  <si>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</si>
  <si>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</si>
  <si>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</si>
  <si>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</si>
  <si>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</si>
  <si>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</si>
  <si>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</si>
  <si>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</si>
  <si>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</si>
  <si>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</si>
  <si>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</si>
  <si>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</si>
  <si>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</si>
  <si>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</si>
  <si>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</si>
  <si>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</si>
  <si>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</si>
  <si>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</si>
  <si>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</si>
  <si>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</si>
  <si>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</si>
  <si>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</si>
  <si>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</si>
  <si>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</si>
  <si>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</si>
  <si>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</si>
  <si>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</si>
  <si>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</si>
  <si>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</si>
  <si>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</si>
  <si>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</si>
  <si>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</si>
  <si>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</si>
  <si>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</si>
  <si>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</si>
  <si>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</si>
  <si>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</si>
  <si>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</si>
  <si>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</si>
  <si>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</si>
  <si>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</si>
  <si>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</si>
  <si>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</si>
  <si>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</si>
  <si>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</si>
  <si>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</si>
  <si>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</si>
  <si>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</si>
  <si>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</si>
  <si>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</si>
  <si>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</si>
  <si>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</si>
  <si>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</si>
  <si>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</si>
  <si>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</si>
  <si>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</si>
  <si>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</si>
  <si>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</si>
  <si>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</si>
  <si>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</si>
  <si>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</si>
  <si>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</si>
  <si>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</si>
  <si>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</si>
  <si>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</si>
  <si>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</si>
  <si>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</si>
  <si>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</si>
  <si>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</si>
  <si>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</si>
  <si>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</si>
  <si>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</si>
  <si>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</si>
  <si>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</si>
  <si>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</si>
  <si>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</si>
  <si>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</si>
  <si>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</si>
  <si>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</si>
  <si>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</si>
  <si>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</si>
  <si>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</si>
  <si>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</si>
  <si>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</si>
  <si>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</si>
  <si>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</si>
  <si>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</si>
  <si>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</si>
  <si>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</si>
  <si>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</si>
  <si>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</si>
  <si>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</si>
  <si>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</si>
  <si>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</si>
  <si>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</si>
  <si>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</si>
  <si>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</si>
  <si>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</si>
  <si>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</si>
  <si>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</si>
  <si>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</si>
  <si>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</si>
  <si>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</si>
  <si>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</si>
  <si>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</si>
  <si>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</si>
  <si>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</si>
  <si>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</si>
  <si>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</si>
  <si>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</si>
  <si>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</si>
  <si>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</si>
  <si>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</si>
  <si>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</si>
  <si>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</si>
  <si>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</si>
  <si>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</si>
  <si>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</si>
  <si>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</si>
  <si>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</si>
  <si>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</si>
  <si>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</si>
  <si>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</si>
  <si>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</si>
  <si>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</si>
  <si>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</si>
  <si>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</si>
  <si>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</si>
  <si>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</si>
  <si>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</si>
  <si>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</si>
  <si>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</si>
  <si>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</si>
  <si>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</si>
  <si>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</si>
  <si>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</si>
  <si>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</si>
  <si>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</si>
  <si>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</si>
  <si>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</si>
  <si>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</si>
  <si>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</si>
  <si>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</si>
  <si>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</si>
  <si>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</si>
  <si>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</si>
  <si>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</si>
  <si>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</si>
  <si>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</si>
  <si>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</si>
  <si>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</si>
  <si>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</si>
  <si>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</si>
  <si>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</si>
  <si>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</si>
  <si>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</si>
  <si>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</si>
  <si>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</si>
  <si>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</si>
  <si>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</si>
  <si>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</si>
  <si>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</si>
  <si>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</si>
  <si>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</si>
  <si>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</si>
  <si>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</si>
  <si>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</si>
  <si>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</si>
  <si>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</si>
  <si>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</si>
  <si>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</si>
  <si>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</si>
  <si>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</si>
  <si>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</si>
  <si>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</si>
  <si>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</si>
  <si>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</si>
  <si>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</si>
  <si>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</si>
  <si>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</si>
  <si>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</si>
  <si>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</si>
  <si>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</si>
  <si>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</si>
  <si>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</si>
  <si>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</si>
  <si>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</si>
  <si>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</si>
  <si>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</si>
  <si>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</si>
  <si>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</si>
  <si>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</si>
  <si>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</si>
  <si>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</si>
  <si>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</si>
  <si>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</si>
  <si>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</si>
  <si>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</si>
  <si>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</si>
  <si>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</si>
  <si>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</si>
  <si>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</si>
  <si>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</si>
  <si>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</si>
  <si>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</si>
  <si>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</si>
  <si>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</si>
  <si>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</si>
  <si>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</si>
  <si>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</si>
  <si>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</si>
  <si>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</si>
  <si>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</si>
  <si>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</si>
  <si>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</si>
  <si>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</si>
  <si>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</si>
  <si>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</si>
  <si>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</si>
  <si>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</si>
  <si>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</si>
  <si>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</si>
  <si>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</si>
  <si>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</si>
  <si>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</si>
  <si>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</si>
  <si>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</si>
  <si>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</si>
  <si>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</si>
  <si>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</si>
  <si>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</si>
  <si>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</si>
  <si>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</si>
  <si>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</si>
  <si>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</si>
  <si>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</si>
  <si>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</si>
  <si>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</si>
  <si>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</si>
  <si>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</si>
  <si>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</si>
  <si>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</si>
  <si>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</si>
  <si>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</si>
  <si>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</si>
  <si>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</si>
  <si>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</si>
  <si>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</si>
  <si>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</si>
  <si>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</si>
  <si>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</si>
  <si>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</si>
  <si>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</si>
  <si>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</si>
  <si>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</si>
  <si>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</si>
  <si>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</si>
  <si>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</si>
  <si>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</si>
  <si>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</si>
  <si>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</si>
  <si>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</si>
  <si>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</si>
  <si>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</si>
  <si>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</si>
  <si>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</si>
  <si>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</si>
  <si>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</si>
  <si>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2021-19-2</t>
  </si>
  <si>
    <t>2,986,606,920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</si>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</sst>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79998168889431442"/>
        <bgColor theme="9"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9" borderId="39" xfId="0"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5" zoomScaleNormal="85" zoomScaleSheetLayoutView="40" zoomScalePageLayoutView="40" workbookViewId="0">
      <selection activeCell="B205" sqref="B20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3" t="s">
        <v>421</v>
      </c>
      <c r="I15" s="32" t="s">
        <v>2624</v>
      </c>
      <c r="J15" s="108" t="s">
        <v>2626</v>
      </c>
      <c r="L15" s="225" t="s">
        <v>8</v>
      </c>
      <c r="M15" s="225"/>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3">
      <c r="A20" s="9"/>
      <c r="B20" s="177">
        <v>900123224</v>
      </c>
      <c r="C20" s="5"/>
      <c r="D20" s="73"/>
      <c r="E20" s="5"/>
      <c r="F20" s="5"/>
      <c r="G20" s="5"/>
      <c r="H20" s="244"/>
      <c r="I20" s="147" t="s">
        <v>421</v>
      </c>
      <c r="J20" s="148" t="s">
        <v>426</v>
      </c>
      <c r="K20" s="149" t="s">
        <v>2738</v>
      </c>
      <c r="L20" s="150"/>
      <c r="M20" s="150">
        <v>44561</v>
      </c>
      <c r="N20" s="133">
        <f>+(M20-L20)/30</f>
        <v>1485.3666666666666</v>
      </c>
      <c r="O20" s="136"/>
      <c r="U20" s="132"/>
      <c r="V20" s="105">
        <f ca="1">NOW()</f>
        <v>44201.578558449073</v>
      </c>
      <c r="W20" s="105">
        <f ca="1">NOW()</f>
        <v>44201.578558449073</v>
      </c>
    </row>
    <row r="21" spans="1:23" ht="30" customHeight="1" outlineLevel="1" x14ac:dyDescent="0.3">
      <c r="A21" s="9"/>
      <c r="B21" s="71"/>
      <c r="C21" s="5"/>
      <c r="D21" s="5"/>
      <c r="E21" s="5"/>
      <c r="F21" s="5"/>
      <c r="G21" s="5"/>
      <c r="H21" s="70"/>
      <c r="I21" s="147" t="s">
        <v>421</v>
      </c>
      <c r="J21" s="148" t="s">
        <v>452</v>
      </c>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7"/>
      <c r="I37" s="128"/>
      <c r="J37" s="128"/>
      <c r="K37" s="128"/>
      <c r="L37" s="128"/>
      <c r="M37" s="128"/>
      <c r="N37" s="128"/>
      <c r="O37" s="129"/>
    </row>
    <row r="38" spans="1:16" ht="21" customHeight="1" x14ac:dyDescent="0.3">
      <c r="A38" s="9"/>
      <c r="B38" s="239" t="str">
        <f>VLOOKUP(B20,EAS!A2:B1439,2,0)</f>
        <v>ASOCIACIÓN MUTUAL AVANZAR</v>
      </c>
      <c r="C38" s="239"/>
      <c r="D38" s="239"/>
      <c r="E38" s="239"/>
      <c r="F38" s="239"/>
      <c r="G38" s="5"/>
      <c r="H38" s="130"/>
      <c r="I38" s="248" t="s">
        <v>7</v>
      </c>
      <c r="J38" s="248"/>
      <c r="K38" s="248"/>
      <c r="L38" s="248"/>
      <c r="M38" s="248"/>
      <c r="N38" s="248"/>
      <c r="O38" s="131"/>
    </row>
    <row r="39" spans="1:16" ht="42.9" customHeight="1" thickBot="1" x14ac:dyDescent="0.35">
      <c r="A39" s="10"/>
      <c r="B39" s="11"/>
      <c r="C39" s="11"/>
      <c r="D39" s="11"/>
      <c r="E39" s="11"/>
      <c r="F39" s="11"/>
      <c r="G39" s="11"/>
      <c r="H39" s="10"/>
      <c r="I39" s="234" t="s">
        <v>2739</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8"/>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8"/>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8"/>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8"/>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9"/>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9"/>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9"/>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9"/>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9"/>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9"/>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9"/>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9"/>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9"/>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9"/>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9"/>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9"/>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9"/>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9"/>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9"/>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9"/>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9"/>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9"/>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9"/>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9"/>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9"/>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9"/>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9"/>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9"/>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9"/>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9"/>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9"/>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9"/>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9"/>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9"/>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9"/>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9"/>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9"/>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9"/>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9"/>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9"/>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9"/>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9"/>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9"/>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9"/>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9"/>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9"/>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100" t="e">
        <f>+IF(AND(K115&gt;0,O115="Ejecución"),(K115/877802)*Tabla28[[#This Row],[% participación]],IF(AND(K115&gt;0,O115&lt;&gt;"Ejecución"),"-",""))</f>
        <v>#VALUE!</v>
      </c>
      <c r="M115" s="65" t="s">
        <v>1148</v>
      </c>
      <c r="N115" s="171" t="str">
        <f>+IF(M118="No",1,IF(M118="Si","Ingrese %",""))</f>
        <v/>
      </c>
      <c r="O115" s="160" t="s">
        <v>1150</v>
      </c>
      <c r="P115" s="78"/>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100" t="e">
        <f>+IF(AND(K116&gt;0,O116="Ejecución"),(K116/877802)*Tabla28[[#This Row],[% participación]],IF(AND(K116&gt;0,O116&lt;&gt;"Ejecución"),"-",""))</f>
        <v>#VALUE!</v>
      </c>
      <c r="M116" s="65" t="s">
        <v>1148</v>
      </c>
      <c r="N116" s="171" t="str">
        <f>+IF(M118="No",1,IF(M118="Si","Ingrese %",""))</f>
        <v/>
      </c>
      <c r="O116" s="160" t="s">
        <v>1150</v>
      </c>
      <c r="P116" s="78"/>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100" t="e">
        <f>+IF(AND(K117&gt;0,O117="Ejecución"),(K117/877802)*Tabla28[[#This Row],[% participación]],IF(AND(K117&gt;0,O117&lt;&gt;"Ejecución"),"-",""))</f>
        <v>#VALUE!</v>
      </c>
      <c r="M117" s="65" t="s">
        <v>1148</v>
      </c>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4" x14ac:dyDescent="0.3">
      <c r="A179" s="9"/>
      <c r="B179" s="192" t="s">
        <v>2669</v>
      </c>
      <c r="C179" s="192"/>
      <c r="D179" s="192"/>
      <c r="E179" s="169">
        <v>0.02</v>
      </c>
      <c r="F179" s="168">
        <v>0.03</v>
      </c>
      <c r="G179" s="163">
        <f>IF(F179&gt;0,SUM(E179+F179),"")</f>
        <v>0.05</v>
      </c>
      <c r="H179" s="5"/>
      <c r="I179" s="192" t="s">
        <v>2671</v>
      </c>
      <c r="J179" s="192"/>
      <c r="K179" s="192"/>
      <c r="L179" s="192"/>
      <c r="M179" s="170">
        <v>0.04</v>
      </c>
      <c r="O179" s="8"/>
      <c r="Q179" s="19"/>
      <c r="R179" s="157">
        <f>IF(M179&gt;0,SUM(L179+M179),"")</f>
        <v>0.04</v>
      </c>
      <c r="T179" s="19"/>
      <c r="U179" s="238" t="s">
        <v>1166</v>
      </c>
      <c r="V179" s="238"/>
      <c r="W179" s="238"/>
      <c r="X179" s="24">
        <v>0.02</v>
      </c>
      <c r="Y179" s="162"/>
      <c r="Z179" s="163" t="str">
        <f>IF(Y179&gt;0,SUM(E181+Y179),"")</f>
        <v/>
      </c>
      <c r="AA179" s="19"/>
      <c r="AB179" s="19"/>
    </row>
    <row r="180" spans="1:28" ht="23.4" hidden="1" x14ac:dyDescent="0.3">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4" hidden="1" x14ac:dyDescent="0.3">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4" hidden="1" x14ac:dyDescent="0.3">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0.05</v>
      </c>
      <c r="D185" s="91" t="s">
        <v>2628</v>
      </c>
      <c r="E185" s="94">
        <f>+(C185*SUM(K20:K35))</f>
        <v>0</v>
      </c>
      <c r="F185" s="92"/>
      <c r="G185" s="93"/>
      <c r="H185" s="88"/>
      <c r="I185" s="90" t="s">
        <v>2627</v>
      </c>
      <c r="J185" s="164">
        <f>+SUM(M179:M183)</f>
        <v>0.04</v>
      </c>
      <c r="K185" s="237" t="s">
        <v>2628</v>
      </c>
      <c r="L185" s="237"/>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6" t="s">
        <v>2636</v>
      </c>
      <c r="C192" s="19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2021-01-05T18:52:20Z</cp:lastPrinted>
  <dcterms:created xsi:type="dcterms:W3CDTF">2020-10-14T21:57:42Z</dcterms:created>
  <dcterms:modified xsi:type="dcterms:W3CDTF">2021-01-05T18:53:13Z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