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5C3180F5-B607-EF4E-AACA-B55B5EA2B27D}"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6020" yWindow="74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<sst xmlns="http://schemas.openxmlformats.org/spreadsheetml/2006/main" count="3188" uniqueCount="2712">
  <si>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</si>
  <si>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</si>
  <si>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</si>
  <si>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</si>
  <si>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</si>
  <si>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</si>
  <si>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</si>
  <si>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</si>
  <si>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</si>
  <si>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</si>
  <si>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</si>
  <si>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</si>
  <si>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</si>
  <si>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</si>
  <si>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</si>
  <si>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</si>
  <si>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</si>
  <si>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</si>
  <si>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</si>
  <si>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</si>
  <si>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</si>
  <si>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</si>
  <si>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</si>
  <si>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</si>
  <si>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</si>
  <si>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</si>
  <si>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</si>
  <si>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</si>
  <si>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</si>
  <si>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</si>
  <si>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</si>
  <si>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</si>
  <si>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</si>
  <si>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</si>
  <si>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</si>
  <si>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</si>
  <si>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</si>
  <si>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</si>
  <si>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</si>
  <si>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</si>
  <si>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</si>
  <si>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</si>
  <si>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</si>
  <si>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</si>
  <si>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</si>
  <si>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</si>
  <si>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</si>
  <si>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</si>
  <si>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</si>
  <si>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</si>
  <si>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</si>
  <si>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</si>
  <si>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</si>
  <si>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</si>
  <si>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</si>
  <si>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</si>
  <si>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</si>
  <si>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</si>
  <si>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</si>
  <si>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</si>
  <si>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</si>
  <si>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</si>
  <si>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</si>
  <si>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</si>
  <si>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</si>
  <si>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</si>
  <si>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</si>
  <si>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</si>
  <si>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</si>
  <si>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</si>
  <si>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</si>
  <si>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</si>
  <si>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</si>
  <si>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</si>
  <si>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</si>
  <si>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</si>
  <si>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</si>
  <si>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</si>
  <si>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</si>
  <si>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</si>
  <si>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</si>
  <si>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</si>
  <si>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</si>
  <si>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</si>
  <si>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</si>
  <si>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</si>
  <si>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</si>
  <si>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</si>
  <si>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</si>
  <si>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</si>
  <si>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</si>
  <si>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</si>
  <si>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</si>
  <si>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</si>
  <si>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</si>
  <si>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</si>
  <si>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</si>
  <si>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</si>
  <si>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</si>
  <si>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</si>
  <si>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</si>
  <si>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</si>
  <si>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</si>
  <si>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</si>
  <si>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</si>
  <si>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</si>
  <si>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</si>
  <si>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</si>
  <si>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</si>
  <si>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</si>
  <si>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</si>
  <si>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</si>
  <si>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</si>
  <si>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</si>
  <si>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</si>
  <si>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</si>
  <si>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</si>
  <si>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</si>
  <si>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</si>
  <si>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</si>
  <si>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</si>
  <si>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</si>
  <si>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</si>
  <si>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</si>
  <si>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</si>
  <si>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</si>
  <si>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</si>
  <si>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</si>
  <si>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</si>
  <si>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</si>
  <si>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</si>
  <si>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</si>
  <si>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</si>
  <si>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</si>
  <si>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</si>
  <si>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</si>
  <si>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</si>
  <si>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</si>
  <si>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</si>
  <si>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</si>
  <si>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</si>
  <si>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</si>
  <si>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</si>
  <si>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</si>
  <si>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</si>
  <si>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</si>
  <si>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</si>
  <si>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</si>
  <si>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</si>
  <si>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</si>
  <si>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</si>
  <si>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</si>
  <si>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</si>
  <si>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</si>
  <si>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</si>
  <si>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</si>
  <si>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</si>
  <si>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</si>
  <si>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</si>
  <si>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</si>
  <si>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</si>
  <si>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</si>
  <si>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</si>
  <si>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</si>
  <si>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</si>
  <si>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</si>
  <si>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</si>
  <si>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</si>
  <si>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</si>
  <si>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</si>
  <si>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</si>
  <si>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</si>
  <si>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</si>
  <si>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</si>
  <si>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</si>
  <si>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</si>
  <si>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</si>
  <si>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</si>
  <si>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</si>
  <si>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</si>
  <si>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</si>
  <si>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</si>
  <si>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</si>
  <si>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</si>
  <si>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</si>
  <si>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</si>
  <si>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</si>
  <si>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</si>
  <si>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</si>
  <si>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</si>
  <si>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</si>
  <si>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</si>
  <si>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</si>
  <si>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</si>
  <si>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</si>
  <si>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</si>
  <si>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</si>
  <si>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</si>
  <si>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</si>
  <si>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</si>
  <si>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</si>
  <si>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</si>
  <si>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</si>
  <si>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</si>
  <si>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</si>
  <si>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</si>
  <si>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</si>
  <si>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</si>
  <si>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</si>
  <si>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</si>
  <si>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</si>
  <si>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</si>
  <si>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</si>
  <si>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</si>
  <si>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</si>
  <si>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</si>
  <si>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</si>
  <si>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</si>
  <si>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</si>
  <si>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</si>
  <si>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</si>
  <si>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</si>
  <si>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</si>
  <si>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</si>
  <si>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</si>
  <si>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</si>
  <si>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</si>
  <si>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</si>
  <si>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</si>
  <si>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</si>
  <si>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</si>
  <si>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</si>
  <si>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</si>
  <si>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</si>
  <si>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</si>
  <si>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</si>
  <si>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</si>
  <si>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</si>
  <si>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</si>
  <si>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</si>
  <si>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</si>
  <si>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</si>
  <si>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</si>
  <si>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</si>
  <si>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</si>
  <si>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</si>
  <si>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</si>
  <si>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</si>
  <si>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</si>
  <si>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</si>
  <si>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</si>
  <si>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</si>
  <si>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</si>
  <si>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</si>
  <si>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</si>
  <si>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</si>
  <si>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</si>
  <si>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</si>
  <si>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</si>
  <si>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</si>
  <si>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</si>
  <si>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</si>
  <si>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</si>
  <si>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</si>
  <si>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</si>
  <si>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</si>
  <si>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</si>
  <si>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</si>
  <si>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</si>
  <si>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</si>
  <si>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</si>
  <si>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</si>
  <si>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</si>
  <si>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</si>
  <si>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</si>
  <si>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</si>
  <si>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</si>
  <si>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</si>
  <si>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</si>
  <si>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</si>
  <si>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</si>
  <si>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</si>
  <si>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</si>
  <si>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</si>
  <si>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</si>
  <si>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</si>
  <si>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</si>
  <si>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</si>
  <si>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</si>
  <si>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</si>
  <si>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</si>
  <si>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</si>
  <si>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</si>
  <si>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</si>
  <si>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</si>
  <si>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</si>
  <si>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</si>
  <si>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</si>
  <si>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</si>
  <si>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</si>
  <si>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</si>
  <si>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</si>
  <si>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</si>
  <si>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</si>
  <si>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</si>
  <si>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</si>
  <si>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</si>
  <si>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</si>
  <si>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</si>
  <si>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</si>
  <si>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</si>
  <si>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</si>
  <si>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</si>
  <si>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</si>
  <si>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</si>
  <si>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</si>
  <si>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</si>
  <si>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</si>
  <si>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</si>
  <si>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</si>
  <si>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</si>
  <si>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</si>
  <si>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</si>
  <si>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</si>
  <si>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</si>
  <si>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</si>
  <si>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</si>
  <si>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</si>
  <si>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</si>
  <si>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</si>
  <si>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</si>
  <si>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</si>
  <si>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</si>
  <si>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</si>
  <si>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</si>
  <si>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</si>
  <si>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</si>
  <si>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</si>
  <si>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</si>
  <si>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</si>
  <si>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</si>
  <si>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</si>
  <si>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</si>
  <si>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</si>
  <si>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</si>
  <si>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</si>
  <si>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</si>
  <si>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</si>
  <si>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</si>
  <si>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</si>
  <si>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</si>
  <si>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</si>
  <si>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</si>
  <si>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</si>
  <si>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</si>
  <si>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</si>
  <si>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</si>
  <si>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</si>
  <si>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</si>
  <si>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</si>
  <si>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</si>
  <si>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</si>
  <si>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</si>
  <si>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</si>
  <si>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</si>
  <si>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</si>
  <si>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</si>
  <si>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</si>
  <si>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</si>
  <si>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</si>
  <si>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</si>
  <si>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</si>
  <si>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</si>
  <si>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</si>
  <si>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</si>
  <si>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</si>
  <si>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</si>
  <si>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</si>
  <si>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</si>
  <si>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</si>
  <si>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</si>
  <si>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</si>
  <si>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</si>
  <si>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</si>
  <si>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</si>
  <si>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</si>
  <si>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</si>
  <si>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</si>
  <si>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</si>
  <si>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</si>
  <si>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</si>
  <si>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</si>
  <si>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</si>
  <si>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</si>
  <si>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</si>
  <si>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</si>
  <si>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</si>
  <si>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</si>
  <si>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</si>
  <si>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</si>
  <si>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</si>
  <si>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</si>
  <si>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</si>
  <si>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</si>
  <si>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</si>
  <si>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</si>
  <si>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</si>
  <si>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</si>
  <si>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</si>
  <si>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</si>
  <si>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</si>
  <si>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</si>
  <si>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</si>
  <si>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</si>
  <si>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</si>
  <si>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</si>
  <si>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</si>
  <si>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</si>
  <si>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</si>
  <si>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</si>
  <si>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</si>
  <si>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</si>
  <si>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</si>
  <si>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</si>
  <si>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</si>
  <si>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</si>
  <si>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</si>
  <si>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</si>
  <si>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</si>
  <si>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</si>
  <si>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</si>
  <si>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</si>
  <si>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</si>
  <si>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</si>
  <si>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</si>
  <si>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</si>
  <si>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</si>
  <si>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</si>
  <si>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</si>
  <si>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</si>
  <si>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</si>
  <si>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</si>
  <si>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</si>
  <si>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</si>
  <si>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</si>
  <si>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</si>
  <si>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</si>
  <si>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</si>
  <si>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</si>
  <si>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</si>
  <si>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</si>
  <si>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</si>
  <si>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</si>
  <si>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</si>
  <si>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</si>
  <si>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</si>
  <si>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</si>
  <si>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</si>
  <si>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</si>
  <si>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</si>
  <si>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</si>
  <si>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</si>
  <si>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</si>
  <si>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</si>
  <si>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</si>
  <si>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</si>
  <si>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</si>
  <si>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</si>
  <si>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</si>
  <si>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</si>
  <si>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</si>
  <si>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</si>
  <si>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</si>
  <si>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</si>
  <si>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</si>
  <si>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</si>
  <si>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</si>
  <si>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</si>
  <si>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</si>
  <si>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</si>
  <si>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</si>
  <si>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</si>
  <si>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</si>
  <si>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</si>
  <si>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</si>
  <si>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</si>
  <si>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</si>
  <si>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</si>
  <si>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</si>
  <si>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</si>
  <si>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</si>
  <si>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</si>
  <si>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</si>
  <si>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</si>
  <si>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</si>
  <si>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</si>
  <si>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</si>
  <si>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</si>
  <si>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</si>
  <si>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</si>
  <si>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</si>
  <si>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</si>
  <si>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</si>
  <si>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</si>
  <si>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</si>
  <si>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</si>
  <si>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</si>
  <si>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</si>
  <si>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</si>
  <si>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</si>
  <si>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</si>
  <si>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</si>
  <si>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</si>
  <si>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</si>
  <si>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</si>
  <si>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</si>
  <si>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</si>
  <si>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</si>
  <si>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</si>
  <si>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</si>
  <si>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</si>
  <si>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</si>
  <si>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</si>
  <si>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</si>
  <si>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</si>
  <si>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</si>
  <si>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</si>
  <si>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</si>
  <si>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</si>
  <si>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</si>
  <si>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</si>
  <si>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</si>
  <si>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</si>
  <si>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</si>
  <si>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</si>
  <si>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</si>
  <si>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</si>
  <si>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</si>
  <si>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</si>
  <si>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</si>
  <si>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</si>
  <si>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</si>
  <si>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</si>
  <si>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</si>
  <si>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</si>
  <si>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</si>
  <si>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</si>
  <si>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</si>
  <si>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</si>
  <si>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</si>
  <si>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</si>
  <si>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</si>
  <si>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</si>
  <si>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</si>
  <si>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</si>
  <si>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</si>
  <si>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</si>
  <si>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</si>
  <si>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</si>
  <si>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</si>
  <si>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</si>
  <si>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</si>
  <si>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</si>
  <si>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</si>
  <si>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</si>
  <si>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</si>
  <si>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</si>
  <si>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</si>
  <si>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</si>
  <si>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</si>
  <si>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</si>
  <si>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</si>
  <si>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</si>
  <si>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</si>
  <si>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</si>
  <si>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</si>
  <si>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</si>
  <si>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</si>
  <si>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</si>
  <si>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</si>
  <si>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</si>
  <si>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</si>
  <si>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</si>
  <si>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</si>
  <si>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</si>
  <si>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</si>
  <si>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</si>
  <si>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</si>
  <si>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</si>
  <si>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</si>
  <si>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</si>
  <si>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</si>
  <si>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</si>
  <si>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</si>
  <si>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</si>
  <si>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</si>
  <si>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</si>
  <si>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</si>
  <si>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</si>
  <si>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</si>
  <si>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</si>
  <si>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</si>
  <si>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</si>
  <si>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</si>
  <si>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</si>
  <si>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</si>
  <si>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</si>
  <si>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</si>
  <si>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</si>
  <si>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</si>
  <si>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</si>
  <si>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</si>
  <si>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</si>
  <si>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</si>
  <si>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</si>
  <si>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</si>
  <si>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</si>
  <si>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</si>
  <si>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</si>
  <si>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</si>
  <si>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</si>
  <si>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</si>
  <si>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</si>
  <si>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</si>
  <si>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</si>
  <si>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</si>
  <si>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</si>
  <si>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</si>
  <si>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</si>
  <si>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</si>
  <si>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</si>
  <si>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</si>
  <si>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</si>
  <si>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</si>
  <si>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</si>
  <si>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</si>
  <si>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</si>
  <si>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</si>
  <si>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</si>
  <si>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</si>
  <si>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</si>
  <si>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</si>
  <si>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</si>
  <si>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</si>
  <si>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</si>
  <si>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</si>
  <si>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</si>
  <si>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</si>
  <si>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</si>
  <si>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</si>
  <si>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</si>
  <si>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</si>
  <si>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</si>
  <si>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</si>
  <si>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</si>
  <si>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</si>
  <si>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</si>
  <si>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</si>
  <si>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</si>
  <si>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</si>
  <si>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</si>
  <si>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</si>
  <si>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</si>
  <si>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</si>
  <si>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</si>
  <si>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</si>
  <si>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</si>
  <si>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</si>
  <si>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</si>
  <si>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</si>
  <si>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</si>
  <si>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</si>
  <si>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</si>
  <si>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</si>
  <si>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</si>
  <si>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</si>
  <si>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</si>
  <si>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</si>
  <si>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</si>
  <si>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</si>
  <si>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</si>
  <si>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</si>
  <si>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</si>
  <si>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</si>
  <si>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</si>
  <si>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</si>
  <si>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</si>
  <si>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</si>
  <si>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</si>
  <si>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</si>
  <si>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</si>
  <si>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</si>
  <si>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</si>
  <si>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</si>
  <si>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</si>
  <si>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</si>
  <si>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</si>
  <si>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</si>
  <si>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</si>
  <si>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</si>
  <si>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</si>
  <si>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</si>
  <si>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</si>
  <si>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</si>
  <si>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</si>
  <si>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</si>
  <si>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</si>
  <si>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</si>
  <si>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</si>
  <si>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</si>
  <si>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</si>
  <si>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</si>
  <si>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</si>
  <si>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</si>
  <si>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</si>
  <si>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</si>
  <si>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</si>
  <si>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</si>
  <si>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</si>
  <si>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</si>
  <si>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</si>
  <si>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</si>
  <si>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</si>
  <si>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</si>
  <si>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</si>
  <si>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</si>
  <si>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</si>
  <si>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</si>
  <si>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</si>
  <si>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</si>
  <si>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</si>
  <si>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</si>
  <si>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</si>
  <si>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</si>
  <si>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</si>
  <si>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</si>
  <si>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</si>
  <si>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</si>
  <si>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</si>
  <si>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</si>
  <si>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</si>
  <si>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</si>
  <si>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</si>
  <si>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</si>
  <si>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</si>
  <si>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</si>
  <si>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</si>
  <si>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</si>
  <si>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</si>
  <si>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</si>
  <si>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</si>
  <si>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</si>
  <si>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</si>
  <si>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</si>
  <si>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</si>
  <si>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</si>
  <si>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</si>
  <si>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</si>
  <si>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</si>
  <si>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</si>
  <si>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</si>
  <si>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</si>
  <si>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</si>
  <si>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</si>
  <si>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</si>
  <si>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</si>
  <si>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</si>
  <si>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</si>
  <si>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</si>
  <si>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</si>
  <si>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</si>
  <si>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</si>
  <si>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</si>
  <si>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</si>
  <si>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</si>
  <si>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</si>
  <si>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</si>
  <si>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</si>
  <si>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</si>
  <si>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</si>
  <si>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</si>
  <si>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</si>
  <si>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</si>
  <si>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</si>
  <si>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</si>
  <si>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</si>
  <si>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</si>
  <si>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</si>
  <si>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</si>
  <si>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</si>
  <si>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</si>
  <si>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</si>
  <si>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</si>
  <si>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</si>
  <si>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</si>
  <si>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</si>
  <si>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</si>
  <si>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</si>
  <si>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</si>
  <si>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</si>
  <si>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</si>
  <si>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</si>
  <si>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</si>
  <si>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</si>
  <si>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</si>
  <si>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</si>
  <si>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</si>
  <si>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</si>
  <si>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</si>
  <si>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</si>
  <si>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</si>
  <si>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</si>
  <si>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</si>
  <si>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</si>
  <si>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</si>
  <si>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</si>
  <si>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</si>
  <si>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</si>
  <si>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</si>
  <si>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</si>
  <si>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</si>
  <si>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</si>
  <si>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</si>
  <si>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</si>
  <si>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</si>
  <si>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</si>
  <si>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</si>
  <si>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</si>
  <si>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</si>
  <si>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</si>
  <si>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</si>
  <si>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</si>
  <si>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</si>
  <si>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</si>
  <si>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</si>
  <si>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</si>
  <si>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</si>
  <si>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</si>
  <si>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</si>
  <si>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</si>
  <si>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</si>
  <si>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</si>
  <si>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</si>
  <si>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</si>
  <si>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</si>
  <si>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</si>
  <si>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</si>
  <si>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</si>
  <si>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</si>
  <si>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</si>
  <si>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</si>
  <si>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</si>
  <si>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</si>
  <si>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</si>
  <si>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</si>
  <si>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</si>
  <si>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</si>
  <si>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</si>
  <si>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</si>
  <si>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</si>
  <si>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</si>
  <si>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</si>
  <si>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</si>
  <si>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</si>
  <si>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</si>
  <si>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</si>
  <si>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</si>
  <si>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</si>
  <si>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</si>
  <si>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</si>
  <si>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</si>
  <si>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</si>
  <si>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</si>
  <si>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</si>
  <si>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</si>
  <si>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</si>
  <si>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</si>
  <si>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</si>
  <si>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</si>
  <si>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</si>
  <si>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</si>
  <si>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</si>
  <si>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</si>
  <si>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</si>
  <si>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</si>
  <si>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</si>
  <si>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</si>
  <si>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</si>
  <si>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</si>
  <si>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</si>
  <si>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</si>
  <si>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</si>
  <si>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</si>
  <si>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</si>
  <si>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</si>
  <si>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</si>
  <si>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</si>
  <si>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</si>
  <si>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</si>
  <si>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</si>
  <si>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</si>
  <si>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</si>
  <si>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</si>
  <si>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</si>
  <si>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</si>
  <si>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</si>
  <si>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</si>
  <si>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</si>
  <si>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</si>
  <si>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</si>
  <si>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</si>
  <si>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</si>
  <si>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</si>
  <si>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</si>
  <si>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</si>
  <si>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</si>
  <si>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</si>
  <si>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</si>
  <si>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</si>
  <si>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</si>
  <si>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</si>
  <si>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</si>
  <si>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</si>
  <si>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</si>
  <si>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</si>
  <si>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</si>
  <si>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</si>
  <si>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</si>
  <si>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</si>
  <si>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</si>
  <si>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</si>
  <si>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</si>
  <si>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</si>
  <si>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</si>
  <si>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</si>
  <si>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</si>
  <si>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</si>
  <si>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</si>
  <si>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</si>
  <si>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</si>
  <si>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</si>
  <si>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</si>
  <si>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</si>
  <si>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</si>
  <si>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</si>
  <si>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</si>
  <si>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</si>
  <si>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</si>
  <si>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</si>
  <si>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</si>
  <si>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</si>
  <si>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</si>
  <si>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</si>
  <si>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</si>
  <si>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</si>
  <si>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</si>
  <si>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</si>
  <si>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</si>
  <si>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</si>
  <si>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</si>
  <si>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</si>
  <si>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</si>
  <si>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</si>
  <si>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</si>
  <si>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</si>
  <si>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</si>
  <si>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</si>
  <si>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</si>
  <si>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</si>
  <si>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</si>
  <si>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</si>
  <si>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</si>
  <si>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</si>
  <si>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</si>
  <si>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</si>
  <si>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</si>
  <si>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</si>
  <si>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</si>
  <si>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</si>
  <si>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</si>
  <si>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</si>
  <si>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</si>
  <si>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</si>
  <si>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</si>
  <si>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</si>
  <si>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</si>
  <si>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</si>
  <si>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</si>
  <si>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</si>
  <si>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</si>
  <si>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</si>
  <si>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</si>
  <si>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</si>
  <si>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</si>
  <si>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</si>
  <si>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</si>
  <si>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</si>
  <si>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</si>
  <si>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</si>
  <si>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</si>
  <si>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</si>
  <si>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</si>
  <si>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</si>
  <si>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</si>
  <si>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</si>
  <si>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</si>
  <si>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</si>
  <si>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</si>
  <si>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</si>
  <si>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</si>
  <si>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</si>
  <si>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</si>
  <si>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</si>
  <si>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</si>
  <si>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</si>
  <si>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</si>
  <si>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</si>
  <si>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</si>
  <si>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</si>
  <si>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</si>
  <si>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</si>
  <si>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</si>
  <si>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</si>
  <si>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</si>
  <si>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</si>
  <si>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</si>
  <si>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</si>
  <si>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</si>
  <si>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</si>
  <si>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</si>
  <si>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</si>
  <si>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</si>
  <si>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</si>
  <si>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</si>
  <si>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</si>
  <si>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</si>
  <si>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</si>
  <si>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</si>
  <si>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</si>
  <si>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</si>
  <si>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</si>
  <si>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</si>
  <si>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</si>
  <si>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</si>
  <si>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</si>
  <si>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</si>
  <si>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</si>
  <si>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</si>
  <si>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</si>
  <si>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</si>
  <si>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</si>
  <si>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</si>
  <si>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</si>
  <si>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</si>
  <si>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</si>
  <si>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</si>
  <si>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</si>
  <si>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</si>
  <si>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</si>
  <si>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</si>
  <si>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</si>
  <si>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</si>
  <si>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</si>
  <si>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</si>
  <si>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</si>
  <si>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</si>
  <si>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</si>
  <si>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</si>
  <si>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</si>
  <si>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</si>
  <si>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</si>
  <si>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</si>
  <si>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</si>
  <si>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</si>
  <si>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</si>
  <si>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</si>
  <si>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</si>
  <si>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</si>
  <si>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</si>
  <si>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</si>
  <si>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</si>
  <si>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</si>
  <si>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</si>
  <si>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</si>
  <si>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</si>
  <si>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</si>
  <si>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</si>
  <si>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</si>
  <si>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</si>
  <si>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</si>
  <si>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</si>
  <si>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</si>
  <si>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</si>
  <si>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</si>
  <si>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</si>
  <si>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</si>
  <si>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</si>
  <si>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</si>
  <si>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</si>
  <si>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</si>
  <si>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</si>
  <si>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</si>
  <si>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</si>
  <si>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</si>
  <si>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</si>
  <si>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</si>
  <si>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</si>
  <si>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</si>
  <si>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</si>
  <si>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</si>
  <si>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</si>
  <si>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</si>
  <si>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</si>
  <si>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</si>
  <si>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</si>
  <si>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</si>
  <si>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</si>
  <si>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</si>
  <si>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</si>
  <si>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</si>
  <si>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</si>
  <si>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</si>
  <si>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</si>
  <si>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</si>
  <si>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</si>
  <si>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</si>
  <si>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</si>
  <si>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</si>
  <si>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</si>
  <si>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</si>
  <si>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</si>
  <si>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</si>
  <si>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</si>
  <si>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</si>
  <si>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</si>
  <si>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</si>
  <si>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</si>
  <si>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</si>
  <si>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</si>
  <si>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</si>
  <si>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</si>
  <si>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</si>
  <si>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</si>
  <si>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</si>
  <si>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</si>
  <si>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</si>
  <si>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</si>
  <si>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</si>
  <si>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</si>
  <si>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</si>
  <si>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</si>
  <si>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</si>
  <si>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</si>
  <si>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</si>
  <si>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</si>
  <si>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</si>
  <si>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</si>
  <si>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</si>
  <si>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</si>
  <si>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</si>
  <si>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</si>
  <si>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</si>
  <si>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</si>
  <si>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</si>
  <si>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</si>
  <si>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</si>
  <si>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</si>
  <si>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</si>
  <si>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</si>
  <si>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</si>
  <si>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</si>
  <si>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</si>
  <si>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</si>
  <si>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</si>
  <si>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</si>
  <si>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</si>
  <si>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</si>
  <si>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</si>
  <si>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</si>
  <si>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</si>
  <si>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</si>
  <si>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</si>
  <si>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</si>
  <si>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</si>
  <si>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</si>
  <si>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</si>
  <si>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</si>
  <si>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</si>
  <si>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</si>
  <si>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</si>
  <si>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</si>
  <si>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</si>
  <si>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</si>
  <si>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</si>
  <si>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</si>
  <si>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</si>
  <si>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</si>
  <si>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</si>
  <si>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</si>
  <si>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</si>
  <si>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</si>
  <si>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</si>
  <si>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</si>
  <si>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</si>
  <si>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</si>
  <si>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</si>
  <si>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</si>
  <si>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</si>
  <si>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</si>
  <si>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</si>
  <si>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</si>
  <si>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</si>
  <si>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</si>
  <si>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</si>
  <si>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</si>
  <si>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</si>
  <si>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</si>
  <si>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</si>
  <si>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</si>
  <si>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</si>
  <si>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</si>
  <si>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</si>
  <si>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</si>
  <si>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</si>
  <si>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</si>
  <si>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</si>
  <si>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</si>
  <si>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</si>
  <si>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</si>
  <si>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</si>
  <si>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</si>
  <si>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</si>
  <si>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</si>
  <si>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</si>
  <si>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</si>
  <si>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</si>
  <si>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</si>
  <si>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</si>
  <si>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</si>
  <si>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</si>
  <si>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</si>
  <si>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</si>
  <si>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</si>
  <si>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</si>
  <si>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</si>
  <si>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</si>
  <si>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</si>
  <si>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</si>
  <si>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</si>
  <si>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</si>
  <si>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</si>
  <si>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</si>
  <si>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</si>
  <si>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</si>
  <si>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</si>
  <si>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</si>
  <si>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</si>
  <si>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</si>
  <si>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</si>
  <si>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</si>
  <si>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</si>
  <si>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</si>
  <si>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</si>
  <si>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</si>
  <si>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</si>
  <si>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</si>
  <si>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</si>
  <si>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</si>
  <si>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</si>
  <si>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</si>
  <si>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</si>
  <si>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</si>
  <si>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</si>
  <si>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</si>
  <si>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</si>
  <si>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</si>
  <si>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</si>
  <si>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</si>
  <si>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</si>
  <si>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</si>
  <si>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</si>
  <si>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</si>
  <si>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</si>
  <si>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</si>
  <si>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</si>
  <si>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</si>
  <si>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</si>
  <si>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</si>
  <si>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</si>
  <si>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</si>
  <si>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</si>
  <si>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</si>
  <si>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</si>
  <si>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</si>
  <si>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</si>
  <si>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</si>
  <si>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</si>
  <si>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</si>
  <si>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</si>
  <si>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</si>
  <si>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</si>
  <si>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</si>
  <si>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</si>
  <si>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</si>
  <si>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</si>
  <si>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</si>
  <si>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</si>
  <si>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</si>
  <si>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</si>
  <si>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</si>
  <si>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</si>
  <si>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</si>
  <si>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</si>
  <si>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</si>
  <si>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</si>
  <si>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</si>
  <si>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</si>
  <si>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</si>
  <si>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</si>
  <si>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</si>
  <si>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</si>
  <si>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</si>
  <si>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</si>
  <si>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</si>
  <si>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</si>
  <si>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</si>
  <si>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</si>
  <si>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</si>
  <si>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</si>
  <si>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</si>
  <si>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</si>
  <si>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</si>
  <si>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</si>
  <si>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</si>
  <si>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</si>
  <si>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</si>
  <si>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</si>
  <si>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</si>
  <si>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</si>
  <si>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</si>
  <si>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</si>
  <si>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</si>
  <si>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</si>
  <si>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</si>
  <si>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</si>
  <si>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</si>
  <si>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</si>
  <si>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</si>
  <si>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</si>
  <si>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</si>
  <si>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</si>
  <si>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</si>
  <si>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</si>
  <si>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</si>
  <si>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</si>
  <si>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</si>
  <si>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</si>
  <si>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</si>
  <si>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</si>
  <si>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</si>
  <si>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</si>
  <si>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</si>
  <si>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</si>
  <si>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</si>
  <si>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</si>
  <si>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</si>
  <si>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</si>
  <si>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</si>
  <si>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</si>
  <si>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</si>
  <si>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</si>
  <si>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</si>
  <si>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</si>
  <si>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</si>
  <si>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</si>
  <si>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</si>
  <si>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</si>
  <si>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</si>
  <si>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</si>
  <si>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</si>
  <si>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</si>
  <si>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</si>
  <si>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</si>
  <si>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</si>
  <si>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</si>
  <si>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</si>
  <si>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</si>
  <si>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</si>
  <si>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</si>
  <si>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</si>
  <si>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</si>
  <si>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</si>
  <si>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</si>
  <si>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</si>
  <si>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</si>
  <si>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</si>
  <si>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</si>
  <si>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</si>
  <si>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</si>
  <si>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</si>
  <si>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</si>
  <si>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</si>
  <si>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</si>
  <si>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</si>
  <si>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</si>
  <si>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</si>
  <si>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</si>
  <si>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</si>
  <si>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</si>
  <si>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</si>
  <si>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</si>
  <si>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</si>
  <si>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</si>
  <si>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</si>
  <si>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</si>
  <si>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</si>
  <si>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</si>
  <si>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</si>
  <si>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</si>
  <si>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</si>
  <si>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</si>
  <si>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</si>
  <si>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</si>
  <si>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</si>
  <si>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</si>
  <si>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</si>
  <si>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</si>
  <si>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</si>
  <si>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</si>
  <si>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</si>
  <si>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</si>
  <si>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</si>
  <si>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</si>
  <si>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</si>
  <si>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</si>
  <si>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</si>
  <si>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</si>
  <si>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</si>
  <si>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</si>
  <si>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</si>
  <si>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</si>
  <si>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</si>
  <si>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</si>
  <si>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</si>
  <si>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</si>
  <si>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</si>
  <si>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</si>
  <si>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</si>
  <si>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</si>
  <si>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</si>
  <si>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</si>
  <si>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</si>
  <si>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</si>
  <si>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</si>
  <si>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</si>
  <si>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</si>
  <si>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</si>
  <si>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</si>
  <si>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</si>
  <si>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</si>
  <si>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</si>
  <si>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</si>
  <si>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</si>
  <si>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</si>
  <si>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</si>
  <si>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</si>
  <si>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</si>
  <si>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</si>
  <si>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</si>
  <si>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</si>
  <si>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</si>
  <si>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</si>
  <si>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</si>
  <si>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</si>
  <si>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</si>
  <si>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</si>
  <si>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</si>
  <si>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</si>
  <si>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</si>
  <si>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</si>
  <si>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</si>
  <si>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</si>
  <si>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</si>
  <si>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</si>
  <si>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</si>
  <si>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</si>
  <si>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</si>
  <si>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</si>
  <si>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</si>
  <si>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</si>
  <si>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</si>
  <si>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</si>
  <si>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</si>
  <si>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</si>
  <si>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</si>
  <si>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</si>
  <si>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</si>
  <si>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</si>
  <si>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</si>
  <si>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</si>
  <si>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</si>
  <si>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</si>
  <si>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</si>
  <si>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</si>
  <si>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</si>
  <si>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</si>
  <si>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</si>
  <si>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</si>
  <si>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</si>
  <si>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</si>
  <si>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</si>
  <si>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</si>
  <si>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</si>
  <si>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</si>
  <si>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</si>
  <si>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</si>
  <si>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</si>
  <si>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</si>
  <si>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</si>
  <si>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</si>
  <si>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</si>
  <si>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</si>
  <si>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</si>
  <si>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</si>
  <si>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</si>
  <si>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</si>
  <si>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</si>
  <si>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</si>
  <si>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</si>
  <si>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</si>
  <si>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</si>
  <si>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</si>
  <si>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</si>
  <si>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</si>
  <si>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</si>
  <si>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</si>
  <si>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</si>
  <si>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</si>
  <si>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</si>
  <si>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</si>
  <si>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</si>
  <si>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</si>
  <si>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</si>
  <si>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</si>
  <si>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</si>
  <si>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</si>
  <si>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</si>
  <si>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</si>
  <si>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</si>
  <si>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</si>
  <si>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</si>
  <si>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</si>
  <si>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</si>
  <si>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</si>
  <si>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</si>
  <si>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</si>
  <si>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</si>
  <si>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</si>
  <si>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</si>
  <si>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</si>
  <si>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</si>
  <si>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</si>
  <si>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</si>
  <si>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</si>
  <si>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</si>
  <si>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</si>
  <si>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</si>
  <si>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</si>
  <si>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</si>
  <si>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</si>
  <si>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</si>
  <si>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</si>
  <si>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</si>
  <si>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</si>
  <si>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</si>
  <si>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</si>
  <si>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</si>
  <si>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</si>
  <si>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</si>
  <si>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</si>
  <si>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</si>
  <si>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</si>
  <si>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</si>
  <si>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</si>
  <si>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</si>
  <si>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</si>
  <si>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</si>
  <si>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</si>
  <si>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</si>
  <si>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</si>
  <si>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</si>
  <si>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</si>
  <si>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</si>
  <si>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</si>
  <si>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</si>
  <si>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</si>
  <si>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</si>
  <si>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</si>
  <si>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</si>
  <si>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</si>
  <si>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</si>
  <si>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</si>
  <si>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</si>
  <si>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</si>
  <si>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</si>
  <si>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</si>
  <si>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</si>
  <si>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</si>
  <si>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</si>
  <si>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</si>
  <si>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</si>
  <si>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</si>
  <si>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</si>
  <si>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</si>
  <si>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</si>
  <si>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</si>
  <si>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</si>
  <si>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</si>
  <si>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</si>
  <si>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</si>
  <si>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</si>
  <si>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</si>
  <si>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</si>
  <si>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</si>
  <si>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</si>
  <si>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</si>
  <si>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</si>
  <si>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</si>
  <si>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</si>
  <si>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</si>
  <si>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</si>
  <si>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</si>
  <si>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</si>
  <si>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</si>
  <si>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</si>
  <si>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</si>
  <si>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</si>
  <si>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</si>
  <si>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</si>
  <si>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</si>
  <si>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</si>
  <si>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</si>
  <si>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</si>
  <si>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</si>
  <si>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</si>
  <si>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</si>
  <si>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</si>
  <si>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</si>
  <si>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</si>
  <si>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</si>
  <si>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</si>
  <si>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</si>
  <si>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</si>
  <si>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</si>
  <si>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</si>
  <si>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</si>
  <si>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</si>
  <si>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</si>
  <si>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</si>
  <si>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</si>
  <si>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</si>
  <si>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</si>
  <si>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</si>
  <si>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</si>
  <si>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</si>
  <si>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</si>
  <si>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</si>
  <si>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</si>
  <si>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</si>
  <si>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</si>
  <si>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</si>
  <si>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</si>
  <si>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</si>
  <si>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</si>
  <si>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</si>
  <si>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</si>
  <si>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</si>
  <si>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</si>
  <si>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</si>
  <si>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</si>
  <si>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</si>
  <si>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</si>
  <si>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</si>
  <si>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</si>
  <si>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</si>
  <si>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</si>
  <si>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</si>
  <si>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</si>
  <si>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</si>
  <si>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</si>
  <si>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</si>
  <si>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</si>
  <si>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</si>
  <si>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</si>
  <si>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</si>
  <si>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</si>
  <si>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</si>
  <si>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</si>
  <si>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</si>
  <si>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</si>
  <si>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</si>
  <si>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</si>
  <si>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</si>
  <si>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</si>
  <si>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</si>
  <si>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</si>
  <si>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</si>
  <si>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</si>
  <si>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</si>
  <si>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</si>
  <si>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</si>
  <si>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</si>
  <si>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</si>
  <si>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</si>
  <si>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</si>
  <si>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</si>
  <si>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</si>
  <si>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</si>
  <si>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</si>
  <si>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</si>
  <si>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</si>
  <si>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</si>
  <si>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</si>
  <si>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</si>
  <si>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</si>
  <si>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</si>
  <si>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</si>
  <si>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</si>
  <si>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</si>
  <si>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</si>
  <si>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</si>
  <si>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</si>
  <si>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</si>
  <si>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</si>
  <si>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</si>
  <si>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</si>
  <si>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</si>
  <si>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</si>
  <si>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</si>
  <si>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</si>
  <si>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</si>
  <si>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</si>
  <si>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</si>
  <si>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</si>
  <si>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</si>
  <si>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</si>
  <si>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</si>
  <si>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</si>
  <si>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</si>
  <si>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</si>
  <si>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</si>
  <si>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</si>
  <si>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</si>
  <si>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</si>
  <si>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</si>
  <si>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</si>
  <si>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</si>
  <si>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</si>
  <si>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</si>
  <si>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</si>
  <si>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</si>
  <si>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</si>
  <si>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</si>
  <si>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</si>
  <si>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</si>
  <si>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</si>
  <si>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</si>
  <si>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</si>
  <si>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</si>
  <si>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</si>
  <si>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</si>
  <si>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</si>
  <si>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</si>
  <si>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</si>
  <si>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</si>
  <si>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</si>
  <si>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</si>
  <si>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</si>
  <si>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</si>
  <si>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</si>
  <si>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</si>
  <si>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</si>
  <si>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</si>
  <si>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</si>
  <si>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</si>
  <si>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</si>
  <si>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</si>
  <si>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</si>
  <si>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</si>
  <si>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</si>
  <si>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</si>
  <si>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</si>
  <si>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</si>
  <si>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</si>
  <si>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</si>
  <si>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</si>
  <si>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</si>
  <si>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</si>
  <si>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</si>
  <si>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</si>
  <si>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</si>
  <si>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</si>
  <si>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</si>
  <si>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</si>
  <si>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</si>
  <si>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</si>
  <si>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</si>
  <si>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</si>
  <si>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</si>
  <si>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</si>
  <si>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</si>
  <si>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</si>
  <si>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</si>
  <si>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</si>
  <si>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</si>
  <si>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</si>
  <si>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</si>
  <si>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</si>
  <si>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</si>
  <si>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</si>
  <si>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</si>
  <si>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</si>
  <si>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</si>
  <si>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</si>
  <si>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</si>
  <si>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</si>
  <si>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</si>
  <si>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</si>
  <si>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</si>
  <si>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</si>
  <si>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</si>
  <si>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</si>
  <si>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</si>
  <si>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</si>
  <si>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</si>
  <si>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</si>
  <si>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</si>
  <si>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</si>
  <si>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</si>
  <si>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</si>
  <si>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</si>
  <si>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</si>
  <si>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</si>
  <si>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</si>
  <si>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</si>
  <si>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</si>
  <si>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</si>
  <si>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</si>
  <si>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</si>
  <si>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</si>
  <si>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</si>
  <si>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</si>
  <si>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</si>
  <si>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</si>
  <si>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</si>
  <si>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</si>
  <si>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</si>
  <si>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</si>
  <si>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</si>
  <si>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</si>
  <si>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</si>
  <si>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</si>
  <si>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</si>
  <si>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</si>
  <si>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</si>
  <si>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</si>
  <si>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</si>
  <si>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</si>
  <si>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</si>
  <si>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</si>
  <si>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</si>
  <si>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</si>
  <si>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</si>
  <si>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</si>
  <si>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</si>
  <si>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</si>
  <si>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</si>
  <si>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</si>
  <si>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</si>
  <si>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</si>
  <si>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</si>
  <si>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</si>
  <si>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</si>
  <si>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</si>
  <si>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</si>
  <si>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</si>
  <si>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</si>
  <si>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</si>
  <si>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</si>
  <si>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</si>
  <si>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</si>
  <si>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</si>
  <si>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</si>
  <si>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</si>
  <si>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</si>
  <si>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</si>
  <si>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</si>
  <si>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</si>
  <si>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</si>
  <si>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</si>
  <si>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</si>
  <si>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</si>
  <si>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</si>
  <si>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</si>
  <si>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</si>
  <si>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</si>
  <si>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</si>
  <si>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</si>
  <si>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</si>
  <si>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</si>
  <si>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</si>
  <si>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</si>
  <si>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</si>
  <si>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</si>
  <si>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</si>
  <si>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</si>
  <si>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</si>
  <si>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</si>
  <si>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</si>
  <si>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</si>
  <si>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</si>
  <si>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</si>
  <si>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</si>
  <si>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</si>
  <si>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</si>
  <si>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</si>
  <si>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</si>
  <si>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</si>
  <si>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</si>
  <si>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</si>
  <si>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</si>
  <si>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</si>
  <si>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</si>
  <si>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</si>
  <si>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</si>
  <si>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</si>
  <si>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</si>
  <si>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</si>
  <si>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</si>
  <si>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</si>
  <si>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</si>
  <si>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</si>
  <si>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</si>
  <si>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</si>
  <si>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</si>
  <si>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</si>
  <si>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</si>
  <si>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</si>
  <si>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</si>
  <si>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</si>
  <si>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</si>
  <si>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</si>
  <si>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</si>
  <si>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</si>
  <si>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</si>
  <si>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</si>
  <si>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</si>
  <si>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</si>
  <si>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</si>
  <si>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</si>
  <si>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</si>
  <si>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</si>
  <si>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</si>
  <si>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</si>
  <si>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</si>
  <si>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</si>
  <si>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</si>
  <si>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</si>
  <si>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</si>
  <si>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</si>
  <si>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</si>
  <si>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</si>
  <si>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</si>
  <si>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</si>
  <si>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</si>
  <si>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</si>
  <si>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</si>
  <si>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</si>
  <si>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</si>
  <si>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</si>
  <si>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</si>
  <si>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</si>
  <si>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</si>
  <si>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</si>
  <si>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</si>
  <si>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</si>
  <si>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</si>
  <si>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</si>
  <si>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</si>
  <si>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</si>
  <si>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</si>
  <si>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</si>
  <si>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</si>
  <si>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</si>
  <si>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</si>
  <si>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</si>
  <si>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</si>
  <si>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</si>
  <si>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</si>
  <si>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</si>
  <si>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</si>
  <si>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</si>
  <si>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</si>
  <si>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</si>
  <si>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</si>
  <si>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</si>
  <si>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</si>
  <si>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</si>
  <si>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</si>
  <si>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</si>
  <si>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</si>
  <si>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</si>
  <si>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</si>
  <si>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</si>
  <si>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</si>
  <si>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</si>
  <si>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</si>
  <si>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</si>
  <si>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</si>
  <si>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</si>
  <si>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</si>
  <si>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</si>
  <si>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</si>
  <si>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</si>
  <si>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</si>
  <si>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</si>
  <si>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</si>
  <si>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</si>
  <si>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</si>
  <si>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</si>
  <si>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</si>
  <si>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</si>
  <si>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</si>
  <si>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</si>
  <si>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</si>
  <si>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</si>
  <si>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</si>
  <si>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</si>
  <si>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</si>
  <si>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</si>
  <si>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</si>
  <si>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</si>
  <si>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</si>
  <si>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</si>
  <si>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</si>
  <si>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</si>
  <si>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</si>
  <si>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</si>
  <si>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</si>
  <si>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</si>
  <si>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</si>
  <si>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</si>
  <si>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</si>
  <si>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</si>
  <si>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</si>
  <si>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</si>
  <si>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</si>
  <si>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</si>
  <si>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</si>
  <si>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</si>
  <si>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</si>
  <si>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</si>
  <si>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</si>
  <si>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</si>
  <si>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</si>
  <si>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</si>
  <si>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</si>
  <si>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</si>
  <si>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</si>
  <si>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</si>
  <si>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</si>
  <si>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</si>
  <si>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</si>
  <si>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</si>
  <si>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</si>
  <si>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</si>
  <si>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</si>
  <si>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</si>
  <si>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</si>
  <si>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</si>
  <si>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</si>
  <si>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</si>
  <si>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</si>
  <si>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</si>
  <si>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</si>
  <si>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</si>
  <si>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</si>
  <si>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</si>
  <si>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</si>
  <si>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</si>
  <si>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</si>
  <si>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</si>
  <si>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</si>
  <si>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</si>
  <si>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</si>
  <si>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</si>
  <si>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</si>
  <si>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</si>
  <si>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</si>
  <si>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</si>
  <si>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</si>
  <si>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</si>
  <si>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</si>
  <si>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</si>
  <si>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</si>
  <si>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</si>
  <si>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</si>
  <si>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</si>
  <si>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</si>
  <si>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</si>
  <si>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</si>
  <si>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</si>
  <si>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</si>
  <si>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</si>
  <si>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</si>
  <si>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</si>
  <si>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</si>
  <si>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</si>
  <si>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</si>
  <si>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</si>
  <si>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</si>
  <si>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</si>
  <si>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</si>
  <si>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</si>
  <si>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</si>
  <si>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</si>
  <si>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</si>
  <si>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</si>
  <si>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</si>
  <si>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</si>
  <si>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</si>
  <si>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</si>
  <si>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</si>
  <si>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</si>
  <si>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</si>
  <si>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</si>
  <si>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</si>
  <si>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</si>
  <si>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</si>
  <si>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</si>
  <si>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</si>
  <si>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</si>
  <si>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</si>
  <si>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</si>
  <si>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</si>
  <si>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</si>
  <si>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</si>
  <si>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</si>
  <si>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</si>
  <si>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</si>
  <si>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</si>
  <si>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</si>
  <si>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</si>
  <si>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</si>
  <si>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</si>
  <si>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</si>
  <si>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</si>
  <si>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</si>
  <si>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</si>
  <si>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</si>
  <si>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</si>
  <si>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</si>
  <si>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</si>
  <si>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</si>
  <si>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</si>
  <si>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</si>
  <si>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</si>
  <si>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</si>
  <si>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</si>
  <si>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</si>
  <si>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</si>
  <si>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</si>
  <si>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</si>
  <si>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</si>
  <si>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</si>
  <si>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</si>
  <si>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</si>
  <si>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</si>
  <si>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</si>
  <si>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</si>
  <si>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</si>
  <si>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</si>
  <si>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</si>
  <si>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</si>
  <si>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</si>
  <si>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</si>
  <si>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</si>
  <si>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</si>
  <si>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</si>
  <si>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</si>
  <si>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</si>
  <si>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</si>
  <si>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</si>
  <si>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</si>
  <si>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</si>
  <si>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</si>
  <si>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</si>
  <si>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</si>
  <si>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</si>
  <si>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</si>
  <si>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</si>
  <si>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</si>
  <si>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</si>
  <si>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</si>
  <si>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</si>
  <si>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</si>
  <si>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</si>
  <si>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</si>
  <si>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</si>
  <si>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</si>
  <si>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</si>
  <si>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</si>
  <si>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</si>
  <si>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</si>
  <si>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</si>
  <si>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</si>
  <si>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</si>
  <si>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</si>
  <si>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</si>
  <si>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</si>
  <si>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</si>
  <si>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</si>
  <si>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</si>
  <si>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</si>
  <si>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</si>
  <si>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</si>
  <si>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</si>
  <si>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</si>
  <si>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</si>
  <si>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</si>
  <si>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</si>
  <si>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</si>
  <si>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</si>
  <si>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</si>
  <si>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</si>
  <si>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</si>
  <si>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</si>
  <si>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</si>
  <si>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</si>
  <si>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</si>
  <si>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</si>
  <si>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</si>
  <si>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</si>
  <si>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</si>
  <si>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</si>
  <si>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</si>
  <si>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</si>
  <si>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</si>
  <si>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</si>
  <si>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</si>
  <si>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</si>
  <si>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</si>
  <si>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</si>
  <si>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</si>
  <si>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</si>
  <si>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</si>
  <si>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</si>
  <si>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</si>
  <si>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</si>
  <si>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</si>
  <si>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</si>
  <si>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</si>
  <si>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</si>
  <si>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</si>
  <si>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</si>
  <si>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</si>
  <si>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</si>
  <si>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</si>
  <si>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</si>
  <si>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</si>
  <si>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</si>
  <si>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</si>
  <si>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</si>
  <si>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</si>
  <si>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</si>
  <si>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</si>
  <si>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</si>
  <si>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</si>
  <si>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</si>
  <si>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</si>
  <si>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</si>
  <si>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</si>
  <si>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</si>
  <si>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</si>
  <si>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</si>
  <si>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</si>
  <si>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</si>
  <si>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</si>
  <si>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</si>
  <si>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</si>
  <si>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</si>
  <si>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</si>
  <si>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</si>
  <si>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</si>
  <si>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</si>
  <si>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</si>
  <si>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</si>
  <si>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</si>
  <si>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</si>
  <si>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</si>
  <si>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</si>
  <si>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</si>
  <si>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</si>
  <si>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</si>
  <si>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</si>
  <si>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</si>
  <si>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</si>
  <si>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</si>
  <si>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</si>
  <si>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</si>
  <si>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</si>
  <si>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</si>
  <si>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</si>
  <si>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</si>
  <si>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</si>
  <si>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</si>
  <si>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</si>
  <si>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</si>
  <si>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</si>
  <si>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</si>
  <si>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</si>
  <si>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</si>
  <si>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</si>
  <si>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</si>
  <si>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</si>
  <si>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</si>
  <si>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</si>
  <si>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</si>
  <si>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</si>
  <si>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</si>
  <si>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</si>
  <si>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</si>
  <si>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</si>
  <si>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</si>
  <si>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</si>
  <si>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</si>
  <si>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</si>
  <si>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</si>
  <si>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</si>
  <si>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</si>
  <si>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</si>
  <si>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</si>
  <si>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</si>
  <si>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</si>
  <si>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</si>
  <si>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</si>
  <si>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</si>
  <si>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</si>
  <si>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</si>
  <si>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</si>
  <si>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</si>
  <si>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</si>
  <si>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</si>
  <si>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</si>
  <si>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</si>
  <si>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</si>
  <si>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</si>
  <si>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</si>
  <si>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</si>
  <si>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</si>
  <si>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</si>
  <si>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</si>
  <si>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</si>
  <si>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</si>
  <si>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</si>
  <si>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</si>
  <si>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</si>
  <si>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</si>
  <si>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</si>
  <si>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</si>
  <si>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</si>
  <si>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</si>
  <si>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</si>
  <si>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</si>
  <si>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</si>
  <si>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</si>
  <si>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</si>
  <si>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</si>
  <si>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</si>
  <si>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</si>
  <si>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</si>
  <si>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</si>
  <si>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</si>
  <si>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</si>
  <si>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</si>
  <si>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</si>
  <si>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</si>
  <si>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</si>
  <si>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</si>
  <si>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</si>
  <si>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</si>
  <si>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</si>
  <si>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</si>
  <si>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</si>
  <si>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</si>
  <si>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</si>
  <si>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</si>
  <si>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</si>
  <si>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</si>
  <si>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</si>
  <si>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</si>
  <si>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</si>
  <si>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</si>
  <si>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</si>
  <si>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</si>
  <si>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</si>
  <si>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</si>
  <si>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</si>
  <si>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</si>
  <si>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</si>
  <si>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</si>
  <si>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</si>
  <si>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</si>
  <si>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</si>
  <si>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</si>
  <si>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</si>
  <si>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</si>
  <si>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</si>
  <si>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</si>
  <si>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</si>
  <si>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</si>
  <si>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</si>
  <si>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</si>
  <si>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</si>
  <si>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</si>
  <si>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</si>
  <si>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</si>
  <si>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</si>
  <si>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</si>
  <si>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</si>
  <si>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</si>
  <si>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</si>
  <si>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</si>
  <si>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</si>
  <si>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</si>
  <si>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</si>
  <si>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</si>
  <si>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</si>
  <si>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</si>
  <si>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</si>
  <si>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</si>
  <si>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</si>
  <si>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</si>
  <si>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</si>
  <si>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</si>
  <si>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</si>
  <si>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</si>
  <si>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</si>
  <si>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</si>
  <si>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</si>
  <si>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</si>
  <si>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</si>
  <si>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</si>
  <si>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</si>
  <si>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</si>
  <si>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</si>
  <si>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</si>
  <si>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</si>
  <si>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</si>
  <si>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</si>
  <si>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</si>
  <si>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</si>
  <si>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</si>
  <si>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</si>
  <si>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</si>
  <si>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</si>
  <si>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</si>
  <si>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</si>
  <si>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</si>
  <si>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</si>
  <si>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</si>
  <si>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</si>
  <si>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</si>
  <si>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</si>
  <si>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</si>
  <si>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</si>
  <si>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</si>
  <si>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</si>
  <si>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</si>
  <si>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</si>
  <si>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</si>
  <si>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</si>
  <si>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</si>
  <si>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</si>
  <si>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</si>
  <si>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</si>
  <si>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</si>
  <si>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</si>
  <si>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</si>
  <si>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</si>
  <si>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</si>
  <si>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</si>
  <si>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</si>
  <si>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</si>
  <si>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</si>
  <si>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</si>
  <si>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</si>
  <si>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</si>
  <si>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</si>
  <si>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</si>
  <si>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</si>
  <si>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</si>
  <si>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</si>
  <si>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</si>
  <si>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</si>
  <si>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</si>
  <si>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</si>
  <si>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</si>
  <si>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</si>
  <si>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</si>
  <si>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</si>
  <si>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</si>
  <si>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</si>
  <si>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</si>
  <si>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</si>
  <si>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</si>
  <si>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</si>
  <si>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</si>
  <si>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</si>
  <si>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</si>
  <si>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</si>
  <si>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</si>
  <si>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</si>
  <si>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</si>
  <si>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</si>
  <si>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</si>
  <si>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</si>
  <si>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</si>
  <si>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</si>
  <si>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</si>
  <si>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</si>
  <si>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</si>
  <si>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</si>
  <si>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</si>
  <si>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</si>
  <si>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</si>
  <si>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</si>
  <si>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</si>
  <si>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</si>
  <si>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</si>
  <si>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</si>
  <si>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</si>
  <si>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</si>
  <si>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</si>
  <si>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</si>
  <si>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</si>
  <si>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</si>
  <si>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</si>
  <si>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</si>
  <si>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</si>
  <si>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</si>
  <si>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</si>
  <si>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</si>
  <si>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</si>
  <si>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</si>
  <si>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</si>
  <si>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</si>
  <si>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</si>
  <si>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</si>
  <si>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</si>
  <si>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</si>
  <si>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</si>
  <si>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</si>
  <si>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</si>
  <si>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</si>
  <si>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</si>
  <si>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</si>
  <si>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</si>
  <si>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</si>
  <si>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</si>
  <si>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</si>
  <si>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</si>
  <si>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</si>
  <si>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</si>
  <si>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</si>
  <si>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</si>
  <si>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</si>
  <si>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</si>
  <si>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</si>
  <si>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</si>
  <si>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</si>
  <si>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</si>
  <si>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</si>
  <si>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</si>
  <si>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</si>
  <si>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</si>
  <si>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</si>
  <si>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</si>
  <si>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</si>
  <si>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</si>
  <si>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</si>
  <si>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</si>
  <si>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</si>
  <si>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</si>
  <si>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</si>
  <si>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</si>
  <si>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</si>
  <si>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</si>
  <si>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</si>
  <si>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</si>
  <si>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</si>
  <si>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</si>
  <si>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</si>
  <si>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</si>
  <si>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</si>
  <si>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</si>
  <si>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</si>
  <si>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</si>
  <si>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</si>
  <si>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</si>
  <si>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</si>
  <si>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</si>
  <si>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</si>
  <si>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</si>
  <si>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</si>
  <si>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</si>
  <si>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</si>
  <si>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</si>
  <si>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</si>
  <si>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</si>
  <si>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</si>
  <si>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</si>
  <si>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</si>
  <si>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</si>
  <si>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</si>
  <si>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</si>
  <si>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</si>
  <si>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</si>
  <si>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</si>
  <si>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</si>
  <si>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</si>
  <si>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</si>
  <si>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</si>
  <si>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</si>
  <si>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</si>
  <si>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</si>
  <si>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</si>
  <si>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</si>
  <si>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</si>
  <si>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</si>
  <si>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</si>
  <si>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</si>
  <si>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</si>
  <si>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</si>
  <si>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</si>
  <si>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</si>
  <si>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</si>
  <si>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</si>
  <si>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</si>
  <si>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</si>
  <si>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</si>
  <si>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</si>
  <si>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</si>
  <si>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</si>
  <si>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</si>
  <si>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</si>
  <si>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</si>
  <si>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</si>
  <si>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</si>
  <si>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</si>
  <si>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</si>
  <si>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</si>
  <si>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</si>
  <si>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</si>
  <si>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</si>
  <si>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</si>
  <si>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</si>
  <si>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</si>
  <si>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</si>
  <si>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</si>
  <si>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</si>
  <si>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</si>
  <si>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</si>
  <si>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</si>
  <si>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</si>
  <si>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</si>
  <si>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</si>
  <si>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</si>
  <si>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</si>
  <si>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</si>
  <si>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</si>
  <si>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</si>
  <si>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</si>
  <si>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</si>
  <si>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</si>
  <si>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</si>
  <si>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</si>
  <si>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</si>
  <si>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</si>
  <si>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</si>
  <si>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</si>
  <si>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</si>
  <si>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</si>
  <si>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</si>
  <si>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</si>
  <si>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</si>
  <si>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180-2018</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</si>
  <si>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</si>
  <si>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No. 2021-52-20000103.0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</si>
  <si>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</si>
  <si>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171-2012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</si>
  <si>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Tiempo completo Desplazados, y en la Modalidad FAMI; Desplazados apoyar a las familias en desarrollo con mujeres gestantes, Madres lactantes y niños y niñas menores de dos (2) años que se encuentran en vulnerabilidad psicoafectiva, nutricional, economica y social.</t>
  </si>
  <si>
    <t>388-2013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</si>
  <si>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</si>
  <si>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295-2014</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</si>
  <si>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</si>
  <si>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iCBF</t>
  </si>
  <si>
    <t>324-2018</t>
  </si>
  <si>
    <t>Prestar el servicio de educación inicial en el marco de la atecnión integral a mujeres gestantes, niñas y niños menores de cinco años, o hasta su ingreso al grado de transición de conformidad con el manual operatico de la modalidad y las directrices establecidas por ICBF, en armonia con la política de estado para el desarrollo integral de la primera infancia "De cero a siempre" en el servicio Desarrollo Infantil en medio Familiar</t>
  </si>
  <si>
    <t>383-2019</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</si>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</sst>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3" zoomScale="50" zoomScaleNormal="50" zoomScaleSheetLayoutView="40" zoomScalePageLayoutView="40" workbookViewId="0">
      <selection activeCell="B199" sqref="B199:N19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0" t="s">
        <v>2654</v>
      </c>
      <c r="D2" s="211"/>
      <c r="E2" s="211"/>
      <c r="F2" s="211"/>
      <c r="G2" s="211"/>
      <c r="H2" s="211"/>
      <c r="I2" s="211"/>
      <c r="J2" s="211"/>
      <c r="K2" s="211"/>
      <c r="L2" s="231" t="s">
        <v>2640</v>
      </c>
      <c r="M2" s="231"/>
      <c r="N2" s="236" t="s">
        <v>2641</v>
      </c>
      <c r="O2" s="237"/>
    </row>
    <row r="3" spans="1:20" ht="33" customHeight="1" x14ac:dyDescent="0.2">
      <c r="A3" s="9"/>
      <c r="B3" s="8"/>
      <c r="C3" s="212"/>
      <c r="D3" s="213"/>
      <c r="E3" s="213"/>
      <c r="F3" s="213"/>
      <c r="G3" s="213"/>
      <c r="H3" s="213"/>
      <c r="I3" s="213"/>
      <c r="J3" s="213"/>
      <c r="K3" s="213"/>
      <c r="L3" s="238" t="s">
        <v>1</v>
      </c>
      <c r="M3" s="238"/>
      <c r="N3" s="238" t="s">
        <v>2642</v>
      </c>
      <c r="O3" s="240"/>
    </row>
    <row r="4" spans="1:20" ht="24.75" customHeight="1" thickBot="1" x14ac:dyDescent="0.25">
      <c r="A4" s="10"/>
      <c r="B4" s="12"/>
      <c r="C4" s="214"/>
      <c r="D4" s="215"/>
      <c r="E4" s="215"/>
      <c r="F4" s="215"/>
      <c r="G4" s="215"/>
      <c r="H4" s="215"/>
      <c r="I4" s="215"/>
      <c r="J4" s="215"/>
      <c r="K4" s="215"/>
      <c r="L4" s="241" t="s">
        <v>0</v>
      </c>
      <c r="M4" s="241"/>
      <c r="N4" s="241"/>
      <c r="O4" s="242"/>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2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2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48" t="s">
        <v>2698</v>
      </c>
      <c r="D15" s="35"/>
      <c r="E15" s="35"/>
      <c r="F15" s="5"/>
      <c r="G15" s="32" t="s">
        <v>1168</v>
      </c>
      <c r="H15" s="102" t="s">
        <v>110</v>
      </c>
      <c r="I15" s="32" t="s">
        <v>2624</v>
      </c>
      <c r="J15" s="107" t="s">
        <v>2626</v>
      </c>
      <c r="L15" s="216" t="s">
        <v>8</v>
      </c>
      <c r="M15" s="216"/>
      <c r="N15" s="120"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96" t="s">
        <v>21</v>
      </c>
      <c r="B17" s="197"/>
      <c r="C17" s="197"/>
      <c r="D17" s="197"/>
      <c r="E17" s="197"/>
      <c r="F17" s="197"/>
      <c r="G17" s="197"/>
      <c r="H17" s="196" t="s">
        <v>12</v>
      </c>
      <c r="I17" s="197"/>
      <c r="J17" s="197"/>
      <c r="K17" s="197"/>
      <c r="L17" s="197"/>
      <c r="M17" s="197"/>
      <c r="N17" s="197"/>
      <c r="O17" s="19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
      <c r="A20" s="9"/>
      <c r="B20" s="108">
        <v>900121500</v>
      </c>
      <c r="C20" s="5"/>
      <c r="D20" s="73"/>
      <c r="E20" s="5"/>
      <c r="F20" s="5"/>
      <c r="G20" s="5"/>
      <c r="H20" s="235"/>
      <c r="I20" s="141" t="s">
        <v>110</v>
      </c>
      <c r="J20" s="142" t="s">
        <v>769</v>
      </c>
      <c r="K20" s="143">
        <v>1144243840</v>
      </c>
      <c r="L20" s="144"/>
      <c r="M20" s="144">
        <v>44561</v>
      </c>
      <c r="N20" s="127">
        <f>+(M20-L20)/30</f>
        <v>1485.3666666666666</v>
      </c>
      <c r="O20" s="130"/>
      <c r="U20" s="126"/>
      <c r="V20" s="104">
        <f ca="1">NOW()</f>
        <v>44194.343880555556</v>
      </c>
      <c r="W20" s="104">
        <f ca="1">NOW()</f>
        <v>44194.343880555556</v>
      </c>
    </row>
    <row r="21" spans="1:23" ht="30" customHeight="1" outlineLevel="1" x14ac:dyDescent="0.2">
      <c r="A21" s="9"/>
      <c r="B21" s="71"/>
      <c r="C21" s="5"/>
      <c r="D21" s="5"/>
      <c r="E21" s="5"/>
      <c r="F21" s="5"/>
      <c r="G21" s="5"/>
      <c r="H21" s="70"/>
      <c r="I21" s="141"/>
      <c r="J21" s="142"/>
      <c r="K21" s="143"/>
      <c r="L21" s="144"/>
      <c r="M21" s="144"/>
      <c r="N21" s="127">
        <f t="shared" ref="N21:N35" si="0">+(M21-L21)/30</f>
        <v>0</v>
      </c>
      <c r="O21" s="131"/>
    </row>
    <row r="22" spans="1:23" ht="30" customHeight="1" outlineLevel="1" x14ac:dyDescent="0.2">
      <c r="A22" s="9"/>
      <c r="B22" s="71"/>
      <c r="C22" s="5"/>
      <c r="D22" s="5"/>
      <c r="E22" s="5"/>
      <c r="F22" s="5"/>
      <c r="G22" s="5"/>
      <c r="H22" s="70"/>
      <c r="I22" s="141"/>
      <c r="J22" s="142"/>
      <c r="K22" s="143"/>
      <c r="L22" s="144"/>
      <c r="M22" s="144"/>
      <c r="N22" s="128">
        <f t="shared" ref="N22:N33" si="1">+(M22-L22)/30</f>
        <v>0</v>
      </c>
      <c r="O22" s="131"/>
    </row>
    <row r="23" spans="1:23" ht="30" customHeight="1" outlineLevel="1" x14ac:dyDescent="0.2">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
      <c r="A24" s="9"/>
      <c r="B24" s="101"/>
      <c r="C24" s="21"/>
      <c r="D24" s="21"/>
      <c r="E24" s="21"/>
      <c r="F24" s="5"/>
      <c r="G24" s="5"/>
      <c r="H24" s="70"/>
      <c r="I24" s="141"/>
      <c r="J24" s="142"/>
      <c r="K24" s="143"/>
      <c r="L24" s="144"/>
      <c r="M24" s="144"/>
      <c r="N24" s="128">
        <f t="shared" si="1"/>
        <v>0</v>
      </c>
      <c r="O24" s="131"/>
    </row>
    <row r="25" spans="1:23" ht="30" customHeight="1" outlineLevel="1" x14ac:dyDescent="0.2">
      <c r="A25" s="9"/>
      <c r="B25" s="101"/>
      <c r="C25" s="21"/>
      <c r="D25" s="21"/>
      <c r="E25" s="21"/>
      <c r="F25" s="5"/>
      <c r="G25" s="5"/>
      <c r="H25" s="70"/>
      <c r="I25" s="141"/>
      <c r="J25" s="142"/>
      <c r="K25" s="143"/>
      <c r="L25" s="144"/>
      <c r="M25" s="144"/>
      <c r="N25" s="128">
        <f t="shared" si="1"/>
        <v>0</v>
      </c>
      <c r="O25" s="131"/>
    </row>
    <row r="26" spans="1:23" ht="30" customHeight="1" outlineLevel="1" x14ac:dyDescent="0.2">
      <c r="A26" s="9"/>
      <c r="B26" s="101"/>
      <c r="C26" s="21"/>
      <c r="D26" s="21"/>
      <c r="E26" s="21"/>
      <c r="F26" s="5"/>
      <c r="G26" s="5"/>
      <c r="H26" s="70"/>
      <c r="I26" s="141"/>
      <c r="J26" s="142"/>
      <c r="K26" s="143"/>
      <c r="L26" s="144"/>
      <c r="M26" s="144"/>
      <c r="N26" s="128">
        <f t="shared" si="1"/>
        <v>0</v>
      </c>
      <c r="O26" s="131"/>
    </row>
    <row r="27" spans="1:23" ht="30" customHeight="1" outlineLevel="1" x14ac:dyDescent="0.2">
      <c r="A27" s="9"/>
      <c r="B27" s="101"/>
      <c r="C27" s="21"/>
      <c r="D27" s="21"/>
      <c r="E27" s="21"/>
      <c r="F27" s="5"/>
      <c r="G27" s="5"/>
      <c r="H27" s="70"/>
      <c r="I27" s="141"/>
      <c r="J27" s="142"/>
      <c r="K27" s="143"/>
      <c r="L27" s="144"/>
      <c r="M27" s="144"/>
      <c r="N27" s="128">
        <f t="shared" si="1"/>
        <v>0</v>
      </c>
      <c r="O27" s="131"/>
    </row>
    <row r="28" spans="1:23" ht="30" customHeight="1" outlineLevel="1" x14ac:dyDescent="0.2">
      <c r="A28" s="9"/>
      <c r="B28" s="101"/>
      <c r="C28" s="21"/>
      <c r="D28" s="21"/>
      <c r="E28" s="21"/>
      <c r="F28" s="5"/>
      <c r="G28" s="5"/>
      <c r="H28" s="70"/>
      <c r="I28" s="141"/>
      <c r="J28" s="142"/>
      <c r="K28" s="143"/>
      <c r="L28" s="144"/>
      <c r="M28" s="144"/>
      <c r="N28" s="128">
        <f t="shared" si="1"/>
        <v>0</v>
      </c>
      <c r="O28" s="131"/>
    </row>
    <row r="29" spans="1:23" ht="30" customHeight="1" outlineLevel="1" x14ac:dyDescent="0.2">
      <c r="A29" s="9"/>
      <c r="B29" s="71"/>
      <c r="C29" s="5"/>
      <c r="D29" s="5"/>
      <c r="E29" s="5"/>
      <c r="F29" s="5"/>
      <c r="G29" s="5"/>
      <c r="H29" s="70"/>
      <c r="I29" s="141"/>
      <c r="J29" s="142"/>
      <c r="K29" s="143"/>
      <c r="L29" s="144"/>
      <c r="M29" s="144"/>
      <c r="N29" s="128">
        <f t="shared" si="1"/>
        <v>0</v>
      </c>
      <c r="O29" s="131"/>
    </row>
    <row r="30" spans="1:23" ht="30" customHeight="1" outlineLevel="1" x14ac:dyDescent="0.2">
      <c r="A30" s="9"/>
      <c r="B30" s="71"/>
      <c r="C30" s="5"/>
      <c r="D30" s="5"/>
      <c r="E30" s="5"/>
      <c r="F30" s="5"/>
      <c r="G30" s="5"/>
      <c r="H30" s="70"/>
      <c r="I30" s="141"/>
      <c r="J30" s="142"/>
      <c r="K30" s="143"/>
      <c r="L30" s="144"/>
      <c r="M30" s="144"/>
      <c r="N30" s="128">
        <f t="shared" si="1"/>
        <v>0</v>
      </c>
      <c r="O30" s="131"/>
    </row>
    <row r="31" spans="1:23" ht="30" customHeight="1" outlineLevel="1" x14ac:dyDescent="0.2">
      <c r="A31" s="9"/>
      <c r="B31" s="71"/>
      <c r="C31" s="5"/>
      <c r="D31" s="5"/>
      <c r="E31" s="5"/>
      <c r="F31" s="5"/>
      <c r="G31" s="5"/>
      <c r="H31" s="70"/>
      <c r="I31" s="141"/>
      <c r="J31" s="142"/>
      <c r="K31" s="143"/>
      <c r="L31" s="144"/>
      <c r="M31" s="144"/>
      <c r="N31" s="128">
        <f t="shared" si="1"/>
        <v>0</v>
      </c>
      <c r="O31" s="131"/>
    </row>
    <row r="32" spans="1:23" ht="30" customHeight="1" outlineLevel="1" x14ac:dyDescent="0.2">
      <c r="A32" s="9"/>
      <c r="B32" s="71"/>
      <c r="C32" s="5"/>
      <c r="D32" s="5"/>
      <c r="E32" s="5"/>
      <c r="F32" s="5"/>
      <c r="G32" s="5"/>
      <c r="H32" s="70"/>
      <c r="I32" s="141"/>
      <c r="J32" s="142"/>
      <c r="K32" s="143"/>
      <c r="L32" s="144"/>
      <c r="M32" s="144"/>
      <c r="N32" s="128">
        <f t="shared" si="1"/>
        <v>0</v>
      </c>
      <c r="O32" s="131"/>
    </row>
    <row r="33" spans="1:16" ht="30" customHeight="1" outlineLevel="1" x14ac:dyDescent="0.2">
      <c r="A33" s="9"/>
      <c r="B33" s="71"/>
      <c r="C33" s="5"/>
      <c r="D33" s="5"/>
      <c r="E33" s="5"/>
      <c r="F33" s="5"/>
      <c r="G33" s="5"/>
      <c r="H33" s="70"/>
      <c r="I33" s="141"/>
      <c r="J33" s="142"/>
      <c r="K33" s="143"/>
      <c r="L33" s="144"/>
      <c r="M33" s="144"/>
      <c r="N33" s="128">
        <f t="shared" si="1"/>
        <v>0</v>
      </c>
      <c r="O33" s="131"/>
    </row>
    <row r="34" spans="1:16" ht="30" customHeight="1" outlineLevel="1" x14ac:dyDescent="0.2">
      <c r="A34" s="9"/>
      <c r="B34" s="71"/>
      <c r="C34" s="5"/>
      <c r="D34" s="5"/>
      <c r="E34" s="5"/>
      <c r="F34" s="5"/>
      <c r="G34" s="5"/>
      <c r="H34" s="70"/>
      <c r="I34" s="141"/>
      <c r="J34" s="142"/>
      <c r="K34" s="143"/>
      <c r="L34" s="144"/>
      <c r="M34" s="144"/>
      <c r="N34" s="128">
        <f t="shared" si="0"/>
        <v>0</v>
      </c>
      <c r="O34" s="131"/>
    </row>
    <row r="35" spans="1:16" ht="30" customHeight="1" outlineLevel="1" x14ac:dyDescent="0.2">
      <c r="A35" s="9"/>
      <c r="B35" s="71"/>
      <c r="C35" s="5"/>
      <c r="D35" s="5"/>
      <c r="E35" s="5"/>
      <c r="F35" s="5"/>
      <c r="G35" s="5"/>
      <c r="H35" s="70"/>
      <c r="I35" s="141"/>
      <c r="J35" s="142"/>
      <c r="K35" s="143"/>
      <c r="L35" s="144"/>
      <c r="M35" s="144"/>
      <c r="N35" s="128">
        <f t="shared" si="0"/>
        <v>0</v>
      </c>
      <c r="O35" s="131"/>
    </row>
    <row r="36" spans="1:16" x14ac:dyDescent="0.2">
      <c r="A36" s="9"/>
      <c r="B36" s="5"/>
      <c r="C36" s="5"/>
      <c r="D36" s="5"/>
      <c r="E36" s="5"/>
      <c r="F36" s="5"/>
      <c r="G36" s="5"/>
      <c r="H36" s="9"/>
      <c r="I36" s="5"/>
      <c r="J36" s="5"/>
      <c r="K36" s="5"/>
      <c r="L36" s="5"/>
      <c r="M36" s="5"/>
      <c r="N36" s="5"/>
      <c r="O36" s="8"/>
    </row>
    <row r="37" spans="1:16" x14ac:dyDescent="0.2">
      <c r="A37" s="9"/>
      <c r="B37" s="203" t="s">
        <v>2</v>
      </c>
      <c r="C37" s="203"/>
      <c r="D37" s="203"/>
      <c r="E37" s="203"/>
      <c r="F37" s="203"/>
      <c r="G37" s="5"/>
      <c r="H37" s="121"/>
      <c r="I37" s="122"/>
      <c r="J37" s="122"/>
      <c r="K37" s="122"/>
      <c r="L37" s="122"/>
      <c r="M37" s="122"/>
      <c r="N37" s="122"/>
      <c r="O37" s="123"/>
    </row>
    <row r="38" spans="1:16" ht="21" customHeight="1" x14ac:dyDescent="0.2">
      <c r="A38" s="9"/>
      <c r="B38" s="230" t="str">
        <f>VLOOKUP(B20,EAS!A2:B1439,2,0)</f>
        <v>COOPERATIVA COOPUMNAR</v>
      </c>
      <c r="C38" s="230"/>
      <c r="D38" s="230"/>
      <c r="E38" s="230"/>
      <c r="F38" s="230"/>
      <c r="G38" s="5"/>
      <c r="H38" s="124"/>
      <c r="I38" s="239" t="s">
        <v>7</v>
      </c>
      <c r="J38" s="239"/>
      <c r="K38" s="239"/>
      <c r="L38" s="239"/>
      <c r="M38" s="239"/>
      <c r="N38" s="239"/>
      <c r="O38" s="125"/>
    </row>
    <row r="39" spans="1:16" ht="43" customHeight="1" thickBot="1" x14ac:dyDescent="0.25">
      <c r="A39" s="10"/>
      <c r="B39" s="11"/>
      <c r="C39" s="11"/>
      <c r="D39" s="11"/>
      <c r="E39" s="11"/>
      <c r="F39" s="11"/>
      <c r="G39" s="11"/>
      <c r="H39" s="10"/>
      <c r="I39" s="225" t="s">
        <v>2699</v>
      </c>
      <c r="J39" s="225"/>
      <c r="K39" s="225"/>
      <c r="L39" s="225"/>
      <c r="M39" s="225"/>
      <c r="N39" s="225"/>
      <c r="O39" s="12"/>
    </row>
    <row r="40" spans="1:16" ht="16" thickBot="1" x14ac:dyDescent="0.25"/>
    <row r="41" spans="1:16" s="19" customFormat="1" ht="31.5" customHeight="1" thickBot="1" x14ac:dyDescent="0.25">
      <c r="A41" s="196" t="s">
        <v>3</v>
      </c>
      <c r="B41" s="197"/>
      <c r="C41" s="197"/>
      <c r="D41" s="197"/>
      <c r="E41" s="197"/>
      <c r="F41" s="197"/>
      <c r="G41" s="197"/>
      <c r="H41" s="197"/>
      <c r="I41" s="197"/>
      <c r="J41" s="197"/>
      <c r="K41" s="197"/>
      <c r="L41" s="197"/>
      <c r="M41" s="197"/>
      <c r="N41" s="197"/>
      <c r="O41" s="198"/>
      <c r="P41" s="76"/>
    </row>
    <row r="42" spans="1:16" ht="8.25" customHeight="1" thickBot="1" x14ac:dyDescent="0.25"/>
    <row r="43" spans="1:16" s="19" customFormat="1" ht="31.5" customHeight="1" thickBot="1" x14ac:dyDescent="0.25">
      <c r="A43" s="174" t="s">
        <v>4</v>
      </c>
      <c r="B43" s="175"/>
      <c r="C43" s="175"/>
      <c r="D43" s="175"/>
      <c r="E43" s="175"/>
      <c r="F43" s="175"/>
      <c r="G43" s="175"/>
      <c r="H43" s="175"/>
      <c r="I43" s="175"/>
      <c r="J43" s="175"/>
      <c r="K43" s="175"/>
      <c r="L43" s="175"/>
      <c r="M43" s="175"/>
      <c r="N43" s="175"/>
      <c r="O43" s="176"/>
      <c r="P43" s="76"/>
    </row>
    <row r="44" spans="1:16" ht="15" customHeight="1" x14ac:dyDescent="0.2">
      <c r="A44" s="177" t="s">
        <v>2655</v>
      </c>
      <c r="B44" s="178"/>
      <c r="C44" s="178"/>
      <c r="D44" s="178"/>
      <c r="E44" s="178"/>
      <c r="F44" s="178"/>
      <c r="G44" s="178"/>
      <c r="H44" s="178"/>
      <c r="I44" s="178"/>
      <c r="J44" s="178"/>
      <c r="K44" s="178"/>
      <c r="L44" s="178"/>
      <c r="M44" s="178"/>
      <c r="N44" s="178"/>
      <c r="O44" s="179"/>
    </row>
    <row r="45" spans="1:16" x14ac:dyDescent="0.2">
      <c r="A45" s="180"/>
      <c r="B45" s="181"/>
      <c r="C45" s="181"/>
      <c r="D45" s="181"/>
      <c r="E45" s="181"/>
      <c r="F45" s="181"/>
      <c r="G45" s="181"/>
      <c r="H45" s="181"/>
      <c r="I45" s="181"/>
      <c r="J45" s="181"/>
      <c r="K45" s="181"/>
      <c r="L45" s="181"/>
      <c r="M45" s="181"/>
      <c r="N45" s="181"/>
      <c r="O45" s="18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5">
        <v>1</v>
      </c>
      <c r="B48" s="114" t="s">
        <v>2665</v>
      </c>
      <c r="C48" s="109" t="s">
        <v>31</v>
      </c>
      <c r="D48" s="113" t="s">
        <v>2692</v>
      </c>
      <c r="E48" s="137">
        <v>40545</v>
      </c>
      <c r="F48" s="137">
        <v>40908</v>
      </c>
      <c r="G48" s="152">
        <f>IF(AND(E48&lt;&gt;"",F48&lt;&gt;""),((F48-E48)/30),"")</f>
        <v>12.1</v>
      </c>
      <c r="H48" s="114" t="s">
        <v>2693</v>
      </c>
      <c r="I48" s="113" t="s">
        <v>110</v>
      </c>
      <c r="J48" s="113" t="s">
        <v>769</v>
      </c>
      <c r="K48" s="115">
        <v>2002677354</v>
      </c>
      <c r="L48" s="116" t="s">
        <v>1148</v>
      </c>
      <c r="M48" s="110"/>
      <c r="N48" s="116" t="s">
        <v>27</v>
      </c>
      <c r="O48" s="116" t="s">
        <v>1148</v>
      </c>
      <c r="P48" s="78"/>
    </row>
    <row r="49" spans="1:16" s="6" customFormat="1" ht="24.75" customHeight="1" x14ac:dyDescent="0.2">
      <c r="A49" s="135">
        <v>2</v>
      </c>
      <c r="B49" s="114"/>
      <c r="C49" s="109"/>
      <c r="D49" s="113"/>
      <c r="E49" s="137"/>
      <c r="F49" s="137"/>
      <c r="G49" s="152" t="str">
        <f t="shared" ref="G49:G50" si="2">IF(AND(E49&lt;&gt;"",F49&lt;&gt;""),((F49-E49)/30),"")</f>
        <v/>
      </c>
      <c r="H49" s="114"/>
      <c r="I49" s="113" t="s">
        <v>110</v>
      </c>
      <c r="J49" s="113" t="s">
        <v>519</v>
      </c>
      <c r="K49" s="115"/>
      <c r="L49" s="116"/>
      <c r="M49" s="110"/>
      <c r="N49" s="116"/>
      <c r="O49" s="116"/>
      <c r="P49" s="78"/>
    </row>
    <row r="50" spans="1:16" s="6" customFormat="1" ht="24.75" customHeight="1" x14ac:dyDescent="0.2">
      <c r="A50" s="135">
        <v>3</v>
      </c>
      <c r="B50" s="114"/>
      <c r="C50" s="109"/>
      <c r="D50" s="113"/>
      <c r="E50" s="137"/>
      <c r="F50" s="137"/>
      <c r="G50" s="152" t="str">
        <f t="shared" si="2"/>
        <v/>
      </c>
      <c r="H50" s="114"/>
      <c r="I50" s="113" t="s">
        <v>110</v>
      </c>
      <c r="J50" s="113" t="s">
        <v>785</v>
      </c>
      <c r="K50" s="115"/>
      <c r="L50" s="116"/>
      <c r="M50" s="110"/>
      <c r="N50" s="116"/>
      <c r="O50" s="116"/>
      <c r="P50" s="78"/>
    </row>
    <row r="51" spans="1:16" s="6" customFormat="1" ht="24.75" customHeight="1" outlineLevel="1" x14ac:dyDescent="0.2">
      <c r="A51" s="135">
        <v>4</v>
      </c>
      <c r="B51" s="114"/>
      <c r="C51" s="109"/>
      <c r="D51" s="113"/>
      <c r="E51" s="137"/>
      <c r="F51" s="137"/>
      <c r="G51" s="152" t="str">
        <f t="shared" ref="G51:G107" si="3">IF(AND(E51&lt;&gt;"",F51&lt;&gt;""),((F51-E51)/30),"")</f>
        <v/>
      </c>
      <c r="H51" s="114"/>
      <c r="I51" s="113" t="s">
        <v>110</v>
      </c>
      <c r="J51" s="113" t="s">
        <v>590</v>
      </c>
      <c r="K51" s="115"/>
      <c r="L51" s="116"/>
      <c r="M51" s="110"/>
      <c r="N51" s="116"/>
      <c r="O51" s="116"/>
      <c r="P51" s="78"/>
    </row>
    <row r="52" spans="1:16" s="7" customFormat="1" ht="24.75" customHeight="1" outlineLevel="1" x14ac:dyDescent="0.2">
      <c r="A52" s="136">
        <v>5</v>
      </c>
      <c r="B52" s="114" t="s">
        <v>2665</v>
      </c>
      <c r="C52" s="109" t="s">
        <v>31</v>
      </c>
      <c r="D52" s="113" t="s">
        <v>2700</v>
      </c>
      <c r="E52" s="137">
        <v>40929</v>
      </c>
      <c r="F52" s="137">
        <v>41273</v>
      </c>
      <c r="G52" s="152">
        <f t="shared" si="3"/>
        <v>11.466666666666667</v>
      </c>
      <c r="H52" s="112" t="s">
        <v>2701</v>
      </c>
      <c r="I52" s="113" t="s">
        <v>110</v>
      </c>
      <c r="J52" s="113" t="s">
        <v>769</v>
      </c>
      <c r="K52" s="115">
        <v>6340139</v>
      </c>
      <c r="L52" s="116" t="s">
        <v>1148</v>
      </c>
      <c r="M52" s="110"/>
      <c r="N52" s="116" t="s">
        <v>27</v>
      </c>
      <c r="O52" s="116" t="s">
        <v>1148</v>
      </c>
      <c r="P52" s="79"/>
    </row>
    <row r="53" spans="1:16" s="7" customFormat="1" ht="24.75" customHeight="1" outlineLevel="1" x14ac:dyDescent="0.2">
      <c r="A53" s="136">
        <v>6</v>
      </c>
      <c r="B53" s="114" t="s">
        <v>2665</v>
      </c>
      <c r="C53" s="109" t="s">
        <v>31</v>
      </c>
      <c r="D53" s="113" t="s">
        <v>2702</v>
      </c>
      <c r="E53" s="137">
        <v>41513</v>
      </c>
      <c r="F53" s="137">
        <v>41851</v>
      </c>
      <c r="G53" s="152">
        <f t="shared" si="3"/>
        <v>11.266666666666667</v>
      </c>
      <c r="H53" s="112" t="s">
        <v>2703</v>
      </c>
      <c r="I53" s="113" t="s">
        <v>110</v>
      </c>
      <c r="J53" s="113" t="s">
        <v>794</v>
      </c>
      <c r="K53" s="115">
        <v>94882631</v>
      </c>
      <c r="L53" s="116" t="s">
        <v>1148</v>
      </c>
      <c r="M53" s="110"/>
      <c r="N53" s="116" t="s">
        <v>27</v>
      </c>
      <c r="O53" s="116" t="s">
        <v>1148</v>
      </c>
      <c r="P53" s="79"/>
    </row>
    <row r="54" spans="1:16" s="7" customFormat="1" ht="24.75" customHeight="1" outlineLevel="1" x14ac:dyDescent="0.2">
      <c r="A54" s="136">
        <v>7</v>
      </c>
      <c r="B54" s="114" t="s">
        <v>2665</v>
      </c>
      <c r="C54" s="109" t="s">
        <v>31</v>
      </c>
      <c r="D54" s="113" t="s">
        <v>2704</v>
      </c>
      <c r="E54" s="137">
        <v>41852</v>
      </c>
      <c r="F54" s="137">
        <v>41943</v>
      </c>
      <c r="G54" s="152">
        <f t="shared" si="3"/>
        <v>3.0333333333333332</v>
      </c>
      <c r="H54" s="114" t="s">
        <v>2705</v>
      </c>
      <c r="I54" s="113" t="s">
        <v>110</v>
      </c>
      <c r="J54" s="113" t="s">
        <v>769</v>
      </c>
      <c r="K54" s="111">
        <v>236626515</v>
      </c>
      <c r="L54" s="116" t="s">
        <v>26</v>
      </c>
      <c r="M54" s="110">
        <v>0.5</v>
      </c>
      <c r="N54" s="116" t="s">
        <v>27</v>
      </c>
      <c r="O54" s="116" t="s">
        <v>1148</v>
      </c>
      <c r="P54" s="79"/>
    </row>
    <row r="55" spans="1:16" s="7" customFormat="1" ht="24.75" customHeight="1" outlineLevel="1" x14ac:dyDescent="0.2">
      <c r="A55" s="136">
        <v>8</v>
      </c>
      <c r="B55" s="114" t="s">
        <v>2665</v>
      </c>
      <c r="C55" s="109" t="s">
        <v>31</v>
      </c>
      <c r="D55" s="113" t="s">
        <v>2694</v>
      </c>
      <c r="E55" s="137">
        <v>41999</v>
      </c>
      <c r="F55" s="137">
        <v>42369</v>
      </c>
      <c r="G55" s="152">
        <f t="shared" si="3"/>
        <v>12.333333333333334</v>
      </c>
      <c r="H55" s="114" t="s">
        <v>2695</v>
      </c>
      <c r="I55" s="113" t="s">
        <v>110</v>
      </c>
      <c r="J55" s="113" t="s">
        <v>772</v>
      </c>
      <c r="K55" s="111">
        <v>1551109698</v>
      </c>
      <c r="L55" s="116" t="s">
        <v>1148</v>
      </c>
      <c r="M55" s="110"/>
      <c r="N55" s="116" t="s">
        <v>27</v>
      </c>
      <c r="O55" s="116" t="s">
        <v>1148</v>
      </c>
      <c r="P55" s="79"/>
    </row>
    <row r="56" spans="1:16" s="7" customFormat="1" ht="24.75" customHeight="1" outlineLevel="1" x14ac:dyDescent="0.2">
      <c r="A56" s="136">
        <v>9</v>
      </c>
      <c r="B56" s="114"/>
      <c r="C56" s="109"/>
      <c r="D56" s="113"/>
      <c r="E56" s="137"/>
      <c r="F56" s="137"/>
      <c r="G56" s="152" t="str">
        <f t="shared" si="3"/>
        <v/>
      </c>
      <c r="H56" s="114"/>
      <c r="I56" s="113" t="s">
        <v>110</v>
      </c>
      <c r="J56" s="113" t="s">
        <v>813</v>
      </c>
      <c r="K56" s="111"/>
      <c r="L56" s="116"/>
      <c r="M56" s="110"/>
      <c r="N56" s="116"/>
      <c r="O56" s="116"/>
      <c r="P56" s="79"/>
    </row>
    <row r="57" spans="1:16" s="7" customFormat="1" ht="24.75" customHeight="1" outlineLevel="1" x14ac:dyDescent="0.2">
      <c r="A57" s="136">
        <v>10</v>
      </c>
      <c r="B57" s="114" t="s">
        <v>2706</v>
      </c>
      <c r="C57" s="65" t="s">
        <v>31</v>
      </c>
      <c r="D57" s="113" t="s">
        <v>2696</v>
      </c>
      <c r="E57" s="137">
        <v>43126</v>
      </c>
      <c r="F57" s="137">
        <v>43312</v>
      </c>
      <c r="G57" s="152">
        <f t="shared" si="3"/>
        <v>6.2</v>
      </c>
      <c r="H57" s="114" t="s">
        <v>2697</v>
      </c>
      <c r="I57" s="113" t="s">
        <v>110</v>
      </c>
      <c r="J57" s="113" t="s">
        <v>785</v>
      </c>
      <c r="K57" s="115">
        <v>219813253</v>
      </c>
      <c r="L57" s="116" t="s">
        <v>1148</v>
      </c>
      <c r="M57" s="110"/>
      <c r="N57" s="116" t="s">
        <v>27</v>
      </c>
      <c r="O57" s="116" t="s">
        <v>1148</v>
      </c>
      <c r="P57" s="79"/>
    </row>
    <row r="58" spans="1:16" s="7" customFormat="1" ht="24.75" customHeight="1" outlineLevel="1" x14ac:dyDescent="0.2">
      <c r="A58" s="136">
        <v>11</v>
      </c>
      <c r="B58" s="114" t="s">
        <v>2706</v>
      </c>
      <c r="C58" s="65" t="s">
        <v>31</v>
      </c>
      <c r="D58" s="113" t="s">
        <v>2707</v>
      </c>
      <c r="E58" s="137">
        <v>43405</v>
      </c>
      <c r="F58" s="137">
        <v>43434</v>
      </c>
      <c r="G58" s="152">
        <f t="shared" si="3"/>
        <v>0.96666666666666667</v>
      </c>
      <c r="H58" s="114" t="s">
        <v>2708</v>
      </c>
      <c r="I58" s="113" t="s">
        <v>110</v>
      </c>
      <c r="J58" s="113" t="s">
        <v>769</v>
      </c>
      <c r="K58" s="115">
        <v>169370428</v>
      </c>
      <c r="L58" s="116" t="s">
        <v>1148</v>
      </c>
      <c r="M58" s="110"/>
      <c r="N58" s="116" t="s">
        <v>27</v>
      </c>
      <c r="O58" s="116" t="s">
        <v>1148</v>
      </c>
      <c r="P58" s="79"/>
    </row>
    <row r="59" spans="1:16" s="7" customFormat="1" ht="24.75" customHeight="1" outlineLevel="1" x14ac:dyDescent="0.2">
      <c r="A59" s="136">
        <v>12</v>
      </c>
      <c r="B59" s="114"/>
      <c r="C59" s="65"/>
      <c r="D59" s="113"/>
      <c r="E59" s="137"/>
      <c r="F59" s="137"/>
      <c r="G59" s="152" t="str">
        <f t="shared" si="3"/>
        <v/>
      </c>
      <c r="H59" s="114"/>
      <c r="I59" s="113" t="s">
        <v>110</v>
      </c>
      <c r="J59" s="113" t="s">
        <v>519</v>
      </c>
      <c r="K59" s="115"/>
      <c r="L59" s="116"/>
      <c r="M59" s="110"/>
      <c r="N59" s="116"/>
      <c r="O59" s="116"/>
      <c r="P59" s="79"/>
    </row>
    <row r="60" spans="1:16" s="7" customFormat="1" ht="24.75" customHeight="1" outlineLevel="1" x14ac:dyDescent="0.2">
      <c r="A60" s="136">
        <v>13</v>
      </c>
      <c r="B60" s="114"/>
      <c r="C60" s="65"/>
      <c r="D60" s="113"/>
      <c r="E60" s="137"/>
      <c r="F60" s="137"/>
      <c r="G60" s="152" t="str">
        <f t="shared" si="3"/>
        <v/>
      </c>
      <c r="H60" s="114"/>
      <c r="I60" s="113" t="s">
        <v>110</v>
      </c>
      <c r="J60" s="113" t="s">
        <v>774</v>
      </c>
      <c r="K60" s="115"/>
      <c r="L60" s="116"/>
      <c r="M60" s="110"/>
      <c r="N60" s="116"/>
      <c r="O60" s="116"/>
      <c r="P60" s="79"/>
    </row>
    <row r="61" spans="1:16" s="7" customFormat="1" ht="24.75" customHeight="1" outlineLevel="1" x14ac:dyDescent="0.2">
      <c r="A61" s="136">
        <v>14</v>
      </c>
      <c r="B61" s="114" t="s">
        <v>2665</v>
      </c>
      <c r="C61" s="65" t="s">
        <v>31</v>
      </c>
      <c r="D61" s="113" t="s">
        <v>2709</v>
      </c>
      <c r="E61" s="137">
        <v>43800</v>
      </c>
      <c r="F61" s="137">
        <v>43890</v>
      </c>
      <c r="G61" s="152">
        <f t="shared" si="3"/>
        <v>3</v>
      </c>
      <c r="H61" s="114" t="s">
        <v>2710</v>
      </c>
      <c r="I61" s="113" t="s">
        <v>110</v>
      </c>
      <c r="J61" s="113" t="s">
        <v>769</v>
      </c>
      <c r="K61" s="115">
        <v>466890616</v>
      </c>
      <c r="L61" s="116" t="s">
        <v>1148</v>
      </c>
      <c r="M61" s="110"/>
      <c r="N61" s="116" t="s">
        <v>27</v>
      </c>
      <c r="O61" s="116" t="s">
        <v>1148</v>
      </c>
      <c r="P61" s="79"/>
    </row>
    <row r="62" spans="1:16" s="7" customFormat="1" ht="24.75" customHeight="1" outlineLevel="1" x14ac:dyDescent="0.2">
      <c r="A62" s="136">
        <v>15</v>
      </c>
      <c r="B62" s="114"/>
      <c r="C62" s="65"/>
      <c r="D62" s="113"/>
      <c r="E62" s="137"/>
      <c r="F62" s="137"/>
      <c r="G62" s="152" t="str">
        <f t="shared" si="3"/>
        <v/>
      </c>
      <c r="H62" s="114"/>
      <c r="I62" s="113" t="s">
        <v>110</v>
      </c>
      <c r="J62" s="113" t="s">
        <v>786</v>
      </c>
      <c r="K62" s="115"/>
      <c r="L62" s="116"/>
      <c r="M62" s="110"/>
      <c r="N62" s="116"/>
      <c r="O62" s="116"/>
      <c r="P62" s="79"/>
    </row>
    <row r="63" spans="1:16" s="7" customFormat="1" ht="24.75" customHeight="1" outlineLevel="1" x14ac:dyDescent="0.2">
      <c r="A63" s="136">
        <v>16</v>
      </c>
      <c r="B63" s="114"/>
      <c r="C63" s="65"/>
      <c r="D63" s="113"/>
      <c r="E63" s="137"/>
      <c r="F63" s="137"/>
      <c r="G63" s="152" t="str">
        <f t="shared" si="3"/>
        <v/>
      </c>
      <c r="H63" s="114"/>
      <c r="I63" s="113" t="s">
        <v>110</v>
      </c>
      <c r="J63" s="113" t="s">
        <v>818</v>
      </c>
      <c r="K63" s="115"/>
      <c r="L63" s="116"/>
      <c r="M63" s="110"/>
      <c r="N63" s="116"/>
      <c r="O63" s="116"/>
      <c r="P63" s="79"/>
    </row>
    <row r="64" spans="1:16" s="7" customFormat="1" ht="24.75" customHeight="1" outlineLevel="1" x14ac:dyDescent="0.2">
      <c r="A64" s="136">
        <v>17</v>
      </c>
      <c r="B64" s="114"/>
      <c r="C64" s="65"/>
      <c r="D64" s="113"/>
      <c r="E64" s="137"/>
      <c r="F64" s="137"/>
      <c r="G64" s="152" t="str">
        <f t="shared" si="3"/>
        <v/>
      </c>
      <c r="H64" s="114"/>
      <c r="I64" s="113" t="s">
        <v>110</v>
      </c>
      <c r="J64" s="113" t="s">
        <v>821</v>
      </c>
      <c r="K64" s="115"/>
      <c r="L64" s="116"/>
      <c r="M64" s="110"/>
      <c r="N64" s="116"/>
      <c r="O64" s="116"/>
      <c r="P64" s="79"/>
    </row>
    <row r="65" spans="1:16" s="7" customFormat="1" ht="24.75" customHeight="1" outlineLevel="1" x14ac:dyDescent="0.2">
      <c r="A65" s="136">
        <v>18</v>
      </c>
      <c r="B65" s="114" t="s">
        <v>2665</v>
      </c>
      <c r="C65" s="65" t="s">
        <v>31</v>
      </c>
      <c r="D65" s="113" t="s">
        <v>2677</v>
      </c>
      <c r="E65" s="137">
        <v>43885</v>
      </c>
      <c r="F65" s="137">
        <v>44165</v>
      </c>
      <c r="G65" s="152">
        <f t="shared" si="3"/>
        <v>9.3333333333333339</v>
      </c>
      <c r="H65" s="114" t="s">
        <v>2711</v>
      </c>
      <c r="I65" s="113" t="s">
        <v>110</v>
      </c>
      <c r="J65" s="113" t="s">
        <v>769</v>
      </c>
      <c r="K65" s="115">
        <v>418835120</v>
      </c>
      <c r="L65" s="116" t="s">
        <v>1148</v>
      </c>
      <c r="M65" s="110"/>
      <c r="N65" s="116" t="s">
        <v>27</v>
      </c>
      <c r="O65" s="116" t="s">
        <v>1148</v>
      </c>
      <c r="P65" s="79"/>
    </row>
    <row r="66" spans="1:16" s="7" customFormat="1" ht="24.75" customHeight="1" outlineLevel="1" x14ac:dyDescent="0.2">
      <c r="A66" s="136">
        <v>19</v>
      </c>
      <c r="B66" s="114"/>
      <c r="C66" s="65"/>
      <c r="D66" s="113"/>
      <c r="E66" s="137"/>
      <c r="F66" s="137"/>
      <c r="G66" s="152" t="str">
        <f t="shared" si="3"/>
        <v/>
      </c>
      <c r="H66" s="114"/>
      <c r="I66" s="113"/>
      <c r="J66" s="113"/>
      <c r="K66" s="115"/>
      <c r="L66" s="116"/>
      <c r="M66" s="110"/>
      <c r="N66" s="116"/>
      <c r="O66" s="116"/>
      <c r="P66" s="79"/>
    </row>
    <row r="67" spans="1:16" s="7" customFormat="1" ht="24.75" customHeight="1" outlineLevel="1" x14ac:dyDescent="0.2">
      <c r="A67" s="136">
        <v>20</v>
      </c>
      <c r="B67" s="114"/>
      <c r="C67" s="65"/>
      <c r="D67" s="113"/>
      <c r="E67" s="137"/>
      <c r="F67" s="137"/>
      <c r="G67" s="152" t="str">
        <f t="shared" si="3"/>
        <v/>
      </c>
      <c r="H67" s="114"/>
      <c r="I67" s="113"/>
      <c r="J67" s="113"/>
      <c r="K67" s="115"/>
      <c r="L67" s="116"/>
      <c r="M67" s="110"/>
      <c r="N67" s="116"/>
      <c r="O67" s="116"/>
      <c r="P67" s="79"/>
    </row>
    <row r="68" spans="1:16" s="7" customFormat="1" ht="24.75" customHeight="1" outlineLevel="1" x14ac:dyDescent="0.2">
      <c r="A68" s="136">
        <v>21</v>
      </c>
      <c r="B68" s="114"/>
      <c r="C68" s="65"/>
      <c r="D68" s="113"/>
      <c r="E68" s="137"/>
      <c r="F68" s="137"/>
      <c r="G68" s="152" t="str">
        <f t="shared" si="3"/>
        <v/>
      </c>
      <c r="H68" s="114"/>
      <c r="I68" s="113"/>
      <c r="J68" s="113"/>
      <c r="K68" s="115"/>
      <c r="L68" s="116"/>
      <c r="M68" s="110"/>
      <c r="N68" s="116"/>
      <c r="O68" s="116"/>
      <c r="P68" s="79"/>
    </row>
    <row r="69" spans="1:16" s="7" customFormat="1" ht="24.75" customHeight="1" outlineLevel="1" x14ac:dyDescent="0.2">
      <c r="A69" s="136">
        <v>22</v>
      </c>
      <c r="B69" s="114"/>
      <c r="C69" s="65"/>
      <c r="D69" s="113"/>
      <c r="E69" s="137"/>
      <c r="F69" s="137"/>
      <c r="G69" s="152" t="str">
        <f t="shared" si="3"/>
        <v/>
      </c>
      <c r="H69" s="114"/>
      <c r="I69" s="113"/>
      <c r="J69" s="113"/>
      <c r="K69" s="115"/>
      <c r="L69" s="116"/>
      <c r="M69" s="110"/>
      <c r="N69" s="116"/>
      <c r="O69" s="116"/>
      <c r="P69" s="79"/>
    </row>
    <row r="70" spans="1:16" s="7" customFormat="1" ht="24.75" customHeight="1" outlineLevel="1" x14ac:dyDescent="0.2">
      <c r="A70" s="136">
        <v>23</v>
      </c>
      <c r="B70" s="114"/>
      <c r="C70" s="65"/>
      <c r="D70" s="113"/>
      <c r="E70" s="137"/>
      <c r="F70" s="137"/>
      <c r="G70" s="152" t="str">
        <f t="shared" si="3"/>
        <v/>
      </c>
      <c r="H70" s="114"/>
      <c r="I70" s="113"/>
      <c r="J70" s="113"/>
      <c r="K70" s="115"/>
      <c r="L70" s="116"/>
      <c r="M70" s="110"/>
      <c r="N70" s="116"/>
      <c r="O70" s="116"/>
      <c r="P70" s="79"/>
    </row>
    <row r="71" spans="1:16" s="7" customFormat="1" ht="24.75" customHeight="1" outlineLevel="1" x14ac:dyDescent="0.2">
      <c r="A71" s="136">
        <v>24</v>
      </c>
      <c r="B71" s="64"/>
      <c r="C71" s="65"/>
      <c r="D71" s="63"/>
      <c r="E71" s="137"/>
      <c r="F71" s="137"/>
      <c r="G71" s="152" t="str">
        <f t="shared" si="3"/>
        <v/>
      </c>
      <c r="H71" s="114"/>
      <c r="I71" s="113"/>
      <c r="J71" s="113"/>
      <c r="K71" s="115"/>
      <c r="L71" s="116"/>
      <c r="M71" s="110"/>
      <c r="N71" s="116"/>
      <c r="O71" s="116"/>
      <c r="P71" s="79"/>
    </row>
    <row r="72" spans="1:16" s="7" customFormat="1" ht="24.75" customHeight="1" outlineLevel="1" x14ac:dyDescent="0.2">
      <c r="A72" s="136">
        <v>25</v>
      </c>
      <c r="B72" s="64"/>
      <c r="C72" s="65"/>
      <c r="D72" s="63"/>
      <c r="E72" s="137"/>
      <c r="F72" s="137"/>
      <c r="G72" s="152" t="str">
        <f t="shared" si="3"/>
        <v/>
      </c>
      <c r="H72" s="114"/>
      <c r="I72" s="113"/>
      <c r="J72" s="113"/>
      <c r="K72" s="115"/>
      <c r="L72" s="116"/>
      <c r="M72" s="110"/>
      <c r="N72" s="116"/>
      <c r="O72" s="116"/>
      <c r="P72" s="79"/>
    </row>
    <row r="73" spans="1:16" s="7" customFormat="1" ht="24.75" customHeight="1" outlineLevel="1" x14ac:dyDescent="0.2">
      <c r="A73" s="136">
        <v>26</v>
      </c>
      <c r="B73" s="64"/>
      <c r="C73" s="65"/>
      <c r="D73" s="63"/>
      <c r="E73" s="137"/>
      <c r="F73" s="137"/>
      <c r="G73" s="152" t="str">
        <f t="shared" si="3"/>
        <v/>
      </c>
      <c r="H73" s="114"/>
      <c r="I73" s="113"/>
      <c r="J73" s="113"/>
      <c r="K73" s="115"/>
      <c r="L73" s="116"/>
      <c r="M73" s="110"/>
      <c r="N73" s="116"/>
      <c r="O73" s="116"/>
      <c r="P73" s="79"/>
    </row>
    <row r="74" spans="1:16" s="7" customFormat="1" ht="24.75" customHeight="1" outlineLevel="1" x14ac:dyDescent="0.2">
      <c r="A74" s="136">
        <v>27</v>
      </c>
      <c r="B74" s="64"/>
      <c r="C74" s="65"/>
      <c r="D74" s="63"/>
      <c r="E74" s="137"/>
      <c r="F74" s="137"/>
      <c r="G74" s="152" t="str">
        <f t="shared" si="3"/>
        <v/>
      </c>
      <c r="H74" s="114"/>
      <c r="I74" s="113"/>
      <c r="J74" s="113"/>
      <c r="K74" s="115"/>
      <c r="L74" s="116"/>
      <c r="M74" s="110"/>
      <c r="N74" s="116"/>
      <c r="O74" s="116"/>
      <c r="P74" s="79"/>
    </row>
    <row r="75" spans="1:16" s="7" customFormat="1" ht="24.75" customHeight="1" outlineLevel="1" x14ac:dyDescent="0.2">
      <c r="A75" s="136">
        <v>28</v>
      </c>
      <c r="B75" s="64"/>
      <c r="C75" s="65"/>
      <c r="D75" s="63"/>
      <c r="E75" s="137"/>
      <c r="F75" s="137"/>
      <c r="G75" s="152" t="str">
        <f t="shared" si="3"/>
        <v/>
      </c>
      <c r="H75" s="114"/>
      <c r="I75" s="113"/>
      <c r="J75" s="113"/>
      <c r="K75" s="115"/>
      <c r="L75" s="116"/>
      <c r="M75" s="110"/>
      <c r="N75" s="116"/>
      <c r="O75" s="116"/>
      <c r="P75" s="79"/>
    </row>
    <row r="76" spans="1:16" s="7" customFormat="1" ht="24.75" customHeight="1" outlineLevel="1" x14ac:dyDescent="0.2">
      <c r="A76" s="136">
        <v>29</v>
      </c>
      <c r="B76" s="64"/>
      <c r="C76" s="65"/>
      <c r="D76" s="63"/>
      <c r="E76" s="137"/>
      <c r="F76" s="137"/>
      <c r="G76" s="152" t="str">
        <f t="shared" si="3"/>
        <v/>
      </c>
      <c r="H76" s="114"/>
      <c r="I76" s="113"/>
      <c r="J76" s="113"/>
      <c r="K76" s="115"/>
      <c r="L76" s="116"/>
      <c r="M76" s="110"/>
      <c r="N76" s="116"/>
      <c r="O76" s="116"/>
      <c r="P76" s="79"/>
    </row>
    <row r="77" spans="1:16" s="7" customFormat="1" ht="24.75" customHeight="1" outlineLevel="1" x14ac:dyDescent="0.2">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
      <c r="A107" s="136">
        <v>60</v>
      </c>
      <c r="B107" s="64"/>
      <c r="C107" s="65"/>
      <c r="D107" s="63"/>
      <c r="E107" s="137"/>
      <c r="F107" s="137"/>
      <c r="G107" s="152"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74" t="s">
        <v>2633</v>
      </c>
      <c r="B109" s="175"/>
      <c r="C109" s="175"/>
      <c r="D109" s="175"/>
      <c r="E109" s="175"/>
      <c r="F109" s="175"/>
      <c r="G109" s="175"/>
      <c r="H109" s="175"/>
      <c r="I109" s="175"/>
      <c r="J109" s="175"/>
      <c r="K109" s="175"/>
      <c r="L109" s="175"/>
      <c r="M109" s="175"/>
      <c r="N109" s="175"/>
      <c r="O109" s="176"/>
      <c r="P109" s="76"/>
    </row>
    <row r="110" spans="1:16" ht="15" customHeight="1" x14ac:dyDescent="0.2">
      <c r="A110" s="177" t="s">
        <v>2656</v>
      </c>
      <c r="B110" s="178"/>
      <c r="C110" s="178"/>
      <c r="D110" s="178"/>
      <c r="E110" s="178"/>
      <c r="F110" s="178"/>
      <c r="G110" s="178"/>
      <c r="H110" s="178"/>
      <c r="I110" s="178"/>
      <c r="J110" s="178"/>
      <c r="K110" s="178"/>
      <c r="L110" s="178"/>
      <c r="M110" s="178"/>
      <c r="N110" s="178"/>
      <c r="O110" s="179"/>
    </row>
    <row r="111" spans="1:16" ht="16" thickBot="1" x14ac:dyDescent="0.25">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25">
      <c r="I112" s="188" t="s">
        <v>9</v>
      </c>
      <c r="J112" s="189"/>
      <c r="O112" s="167"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5">
        <v>1</v>
      </c>
      <c r="B114" s="153" t="s">
        <v>2665</v>
      </c>
      <c r="C114" s="155" t="s">
        <v>31</v>
      </c>
      <c r="D114" s="113" t="s">
        <v>2676</v>
      </c>
      <c r="E114" s="137">
        <v>43882</v>
      </c>
      <c r="F114" s="137">
        <v>44196</v>
      </c>
      <c r="G114" s="152">
        <f>IF(AND(E114&lt;&gt;"",F114&lt;&gt;""),((F114-E114)/30),"")</f>
        <v>10.466666666666667</v>
      </c>
      <c r="H114" s="114" t="s">
        <v>2685</v>
      </c>
      <c r="I114" s="113" t="s">
        <v>110</v>
      </c>
      <c r="J114" s="113" t="s">
        <v>769</v>
      </c>
      <c r="K114" s="115">
        <v>737221031</v>
      </c>
      <c r="L114" s="100">
        <f>+IF(AND(K114&gt;0,O114="Ejecución"),(K114/877802)*Tabla28[[#This Row],[% participación]],IF(AND(K114&gt;0,O114&lt;&gt;"Ejecución"),"-",""))</f>
        <v>839.8488850560833</v>
      </c>
      <c r="M114" s="116" t="s">
        <v>1148</v>
      </c>
      <c r="N114" s="165">
        <v>1</v>
      </c>
      <c r="O114" s="154" t="s">
        <v>1150</v>
      </c>
      <c r="P114" s="78"/>
    </row>
    <row r="115" spans="1:16" s="6" customFormat="1" ht="24.75" customHeight="1" x14ac:dyDescent="0.2">
      <c r="A115" s="135">
        <v>2</v>
      </c>
      <c r="B115" s="153" t="s">
        <v>2665</v>
      </c>
      <c r="C115" s="155" t="s">
        <v>31</v>
      </c>
      <c r="D115" s="113" t="s">
        <v>2677</v>
      </c>
      <c r="E115" s="137">
        <v>43885</v>
      </c>
      <c r="F115" s="137">
        <v>44196</v>
      </c>
      <c r="G115" s="152">
        <f t="shared" ref="G115:G116" si="4">IF(AND(E115&lt;&gt;"",F115&lt;&gt;""),((F115-E115)/30),"")</f>
        <v>10.366666666666667</v>
      </c>
      <c r="H115" s="114" t="s">
        <v>2685</v>
      </c>
      <c r="I115" s="113" t="s">
        <v>110</v>
      </c>
      <c r="J115" s="113" t="s">
        <v>769</v>
      </c>
      <c r="K115" s="115">
        <v>426793112</v>
      </c>
      <c r="L115" s="100">
        <f>+IF(AND(K115&gt;0,O115="Ejecución"),(K115/877802)*Tabla28[[#This Row],[% participación]],IF(AND(K115&gt;0,O115&lt;&gt;"Ejecución"),"-",""))</f>
        <v>486.20658417274058</v>
      </c>
      <c r="M115" s="116" t="s">
        <v>1148</v>
      </c>
      <c r="N115" s="165">
        <v>1</v>
      </c>
      <c r="O115" s="154" t="s">
        <v>1150</v>
      </c>
      <c r="P115" s="78"/>
    </row>
    <row r="116" spans="1:16" s="6" customFormat="1" ht="24.75" customHeight="1" x14ac:dyDescent="0.2">
      <c r="A116" s="135">
        <v>3</v>
      </c>
      <c r="B116" s="153" t="s">
        <v>2665</v>
      </c>
      <c r="C116" s="155" t="s">
        <v>31</v>
      </c>
      <c r="D116" s="113" t="s">
        <v>2678</v>
      </c>
      <c r="E116" s="137">
        <v>43885</v>
      </c>
      <c r="F116" s="137">
        <v>44196</v>
      </c>
      <c r="G116" s="152">
        <f t="shared" si="4"/>
        <v>10.366666666666667</v>
      </c>
      <c r="H116" s="114" t="s">
        <v>2685</v>
      </c>
      <c r="I116" s="113" t="s">
        <v>110</v>
      </c>
      <c r="J116" s="113" t="s">
        <v>772</v>
      </c>
      <c r="K116" s="115">
        <v>3140132945</v>
      </c>
      <c r="L116" s="100">
        <f>+IF(AND(K116&gt;0,O116="Ejecución"),(K116/877802)*Tabla28[[#This Row],[% participación]],IF(AND(K116&gt;0,O116&lt;&gt;"Ejecución"),"-",""))</f>
        <v>3577.2679317203651</v>
      </c>
      <c r="M116" s="116" t="s">
        <v>1148</v>
      </c>
      <c r="N116" s="165">
        <v>1</v>
      </c>
      <c r="O116" s="154" t="s">
        <v>1150</v>
      </c>
      <c r="P116" s="78"/>
    </row>
    <row r="117" spans="1:16" s="6" customFormat="1" ht="24.75" customHeight="1" outlineLevel="1" x14ac:dyDescent="0.2">
      <c r="A117" s="135">
        <v>4</v>
      </c>
      <c r="B117" s="153" t="s">
        <v>2665</v>
      </c>
      <c r="C117" s="155" t="s">
        <v>31</v>
      </c>
      <c r="D117" s="113"/>
      <c r="E117" s="137"/>
      <c r="F117" s="137"/>
      <c r="G117" s="152" t="str">
        <f t="shared" ref="G117:G159" si="5">IF(AND(E117&lt;&gt;"",F117&lt;&gt;""),((F117-E117)/30),"")</f>
        <v/>
      </c>
      <c r="H117" s="114"/>
      <c r="I117" s="113" t="s">
        <v>110</v>
      </c>
      <c r="J117" s="113" t="s">
        <v>261</v>
      </c>
      <c r="K117" s="115"/>
      <c r="L117" s="100" t="str">
        <f>+IF(AND(K117&gt;0,O117="Ejecución"),(K117/877802)*Tabla28[[#This Row],[% participación]],IF(AND(K117&gt;0,O117&lt;&gt;"Ejecución"),"-",""))</f>
        <v/>
      </c>
      <c r="M117" s="116"/>
      <c r="N117" s="165" t="str">
        <f>+IF(M118="No",1,IF(M118="Si","Ingrese %",""))</f>
        <v/>
      </c>
      <c r="O117" s="154" t="s">
        <v>1150</v>
      </c>
      <c r="P117" s="78"/>
    </row>
    <row r="118" spans="1:16" s="7" customFormat="1" ht="24.75" customHeight="1" outlineLevel="1" x14ac:dyDescent="0.2">
      <c r="A118" s="136">
        <v>5</v>
      </c>
      <c r="B118" s="153" t="s">
        <v>2665</v>
      </c>
      <c r="C118" s="155" t="s">
        <v>31</v>
      </c>
      <c r="D118" s="113"/>
      <c r="E118" s="137"/>
      <c r="F118" s="137"/>
      <c r="G118" s="152" t="str">
        <f t="shared" si="5"/>
        <v/>
      </c>
      <c r="H118" s="112"/>
      <c r="I118" s="113" t="s">
        <v>110</v>
      </c>
      <c r="J118" s="113" t="s">
        <v>775</v>
      </c>
      <c r="K118" s="115"/>
      <c r="L118" s="100" t="str">
        <f>+IF(AND(K118&gt;0,O118="Ejecución"),(K118/877802)*Tabla28[[#This Row],[% participación]],IF(AND(K118&gt;0,O118&lt;&gt;"Ejecución"),"-",""))</f>
        <v/>
      </c>
      <c r="M118" s="116"/>
      <c r="N118" s="165" t="str">
        <f t="shared" ref="N118:N160" si="6">+IF(M118="No",1,IF(M118="Si","Ingrese %",""))</f>
        <v/>
      </c>
      <c r="O118" s="154" t="s">
        <v>1150</v>
      </c>
      <c r="P118" s="79"/>
    </row>
    <row r="119" spans="1:16" s="7" customFormat="1" ht="24.75" customHeight="1" outlineLevel="1" x14ac:dyDescent="0.2">
      <c r="A119" s="136">
        <v>6</v>
      </c>
      <c r="B119" s="153" t="s">
        <v>2665</v>
      </c>
      <c r="C119" s="155" t="s">
        <v>31</v>
      </c>
      <c r="D119" s="113"/>
      <c r="E119" s="137"/>
      <c r="F119" s="137"/>
      <c r="G119" s="152" t="str">
        <f t="shared" si="5"/>
        <v/>
      </c>
      <c r="H119" s="112"/>
      <c r="I119" s="113" t="s">
        <v>110</v>
      </c>
      <c r="J119" s="113" t="s">
        <v>793</v>
      </c>
      <c r="K119" s="115"/>
      <c r="L119" s="100" t="str">
        <f>+IF(AND(K119&gt;0,O119="Ejecución"),(K119/877802)*Tabla28[[#This Row],[% participación]],IF(AND(K119&gt;0,O119&lt;&gt;"Ejecución"),"-",""))</f>
        <v/>
      </c>
      <c r="M119" s="116"/>
      <c r="N119" s="165" t="str">
        <f t="shared" si="6"/>
        <v/>
      </c>
      <c r="O119" s="154" t="s">
        <v>1150</v>
      </c>
      <c r="P119" s="79"/>
    </row>
    <row r="120" spans="1:16" s="7" customFormat="1" ht="24.75" customHeight="1" outlineLevel="1" x14ac:dyDescent="0.2">
      <c r="A120" s="136">
        <v>7</v>
      </c>
      <c r="B120" s="153" t="s">
        <v>2665</v>
      </c>
      <c r="C120" s="155" t="s">
        <v>31</v>
      </c>
      <c r="D120" s="113"/>
      <c r="E120" s="137"/>
      <c r="F120" s="137"/>
      <c r="G120" s="152" t="str">
        <f t="shared" si="5"/>
        <v/>
      </c>
      <c r="H120" s="114"/>
      <c r="I120" s="113" t="s">
        <v>110</v>
      </c>
      <c r="J120" s="113" t="s">
        <v>103</v>
      </c>
      <c r="K120" s="111"/>
      <c r="L120" s="100" t="str">
        <f>+IF(AND(K120&gt;0,O120="Ejecución"),(K120/877802)*Tabla28[[#This Row],[% participación]],IF(AND(K120&gt;0,O120&lt;&gt;"Ejecución"),"-",""))</f>
        <v/>
      </c>
      <c r="M120" s="116"/>
      <c r="N120" s="165" t="str">
        <f t="shared" si="6"/>
        <v/>
      </c>
      <c r="O120" s="154" t="s">
        <v>1150</v>
      </c>
      <c r="P120" s="79"/>
    </row>
    <row r="121" spans="1:16" s="7" customFormat="1" ht="24.75" customHeight="1" outlineLevel="1" x14ac:dyDescent="0.2">
      <c r="A121" s="136">
        <v>8</v>
      </c>
      <c r="B121" s="153" t="s">
        <v>2665</v>
      </c>
      <c r="C121" s="155" t="s">
        <v>31</v>
      </c>
      <c r="D121" s="113"/>
      <c r="E121" s="137"/>
      <c r="F121" s="137"/>
      <c r="G121" s="152" t="str">
        <f t="shared" si="5"/>
        <v/>
      </c>
      <c r="H121" s="114"/>
      <c r="I121" s="113" t="s">
        <v>110</v>
      </c>
      <c r="J121" s="113" t="s">
        <v>243</v>
      </c>
      <c r="K121" s="111"/>
      <c r="L121" s="100" t="str">
        <f>+IF(AND(K121&gt;0,O121="Ejecución"),(K121/877802)*Tabla28[[#This Row],[% participación]],IF(AND(K121&gt;0,O121&lt;&gt;"Ejecución"),"-",""))</f>
        <v/>
      </c>
      <c r="M121" s="116"/>
      <c r="N121" s="165" t="str">
        <f t="shared" si="6"/>
        <v/>
      </c>
      <c r="O121" s="154" t="s">
        <v>1150</v>
      </c>
      <c r="P121" s="79"/>
    </row>
    <row r="122" spans="1:16" s="7" customFormat="1" ht="24.75" customHeight="1" outlineLevel="1" x14ac:dyDescent="0.2">
      <c r="A122" s="136">
        <v>9</v>
      </c>
      <c r="B122" s="153" t="s">
        <v>2665</v>
      </c>
      <c r="C122" s="155" t="s">
        <v>31</v>
      </c>
      <c r="D122" s="113"/>
      <c r="E122" s="137"/>
      <c r="F122" s="137"/>
      <c r="G122" s="152" t="str">
        <f t="shared" si="5"/>
        <v/>
      </c>
      <c r="H122" s="114"/>
      <c r="I122" s="113" t="s">
        <v>110</v>
      </c>
      <c r="J122" s="113" t="s">
        <v>813</v>
      </c>
      <c r="K122" s="111"/>
      <c r="L122" s="100" t="str">
        <f>+IF(AND(K122&gt;0,O122="Ejecución"),(K122/877802)*Tabla28[[#This Row],[% participación]],IF(AND(K122&gt;0,O122&lt;&gt;"Ejecución"),"-",""))</f>
        <v/>
      </c>
      <c r="M122" s="116"/>
      <c r="N122" s="165" t="str">
        <f t="shared" si="6"/>
        <v/>
      </c>
      <c r="O122" s="154" t="s">
        <v>1150</v>
      </c>
      <c r="P122" s="79"/>
    </row>
    <row r="123" spans="1:16" s="7" customFormat="1" ht="24.75" customHeight="1" outlineLevel="1" x14ac:dyDescent="0.2">
      <c r="A123" s="136">
        <v>10</v>
      </c>
      <c r="B123" s="153" t="s">
        <v>2665</v>
      </c>
      <c r="C123" s="155" t="s">
        <v>31</v>
      </c>
      <c r="D123" s="113"/>
      <c r="E123" s="137"/>
      <c r="F123" s="137"/>
      <c r="G123" s="152" t="str">
        <f t="shared" si="5"/>
        <v/>
      </c>
      <c r="H123" s="114"/>
      <c r="I123" s="113" t="s">
        <v>110</v>
      </c>
      <c r="J123" s="113" t="s">
        <v>814</v>
      </c>
      <c r="K123" s="115"/>
      <c r="L123" s="100" t="str">
        <f>+IF(AND(K123&gt;0,O123="Ejecución"),(K123/877802)*Tabla28[[#This Row],[% participación]],IF(AND(K123&gt;0,O123&lt;&gt;"Ejecución"),"-",""))</f>
        <v/>
      </c>
      <c r="M123" s="116"/>
      <c r="N123" s="165" t="str">
        <f t="shared" si="6"/>
        <v/>
      </c>
      <c r="O123" s="154" t="s">
        <v>1150</v>
      </c>
      <c r="P123" s="79"/>
    </row>
    <row r="124" spans="1:16" s="7" customFormat="1" ht="24.75" customHeight="1" outlineLevel="1" x14ac:dyDescent="0.2">
      <c r="A124" s="136">
        <v>11</v>
      </c>
      <c r="B124" s="153" t="s">
        <v>2665</v>
      </c>
      <c r="C124" s="155" t="s">
        <v>31</v>
      </c>
      <c r="D124" s="113" t="s">
        <v>2679</v>
      </c>
      <c r="E124" s="137">
        <v>43885</v>
      </c>
      <c r="F124" s="137">
        <v>44196</v>
      </c>
      <c r="G124" s="152">
        <f t="shared" si="5"/>
        <v>10.366666666666667</v>
      </c>
      <c r="H124" s="114" t="s">
        <v>2684</v>
      </c>
      <c r="I124" s="113" t="s">
        <v>110</v>
      </c>
      <c r="J124" s="113" t="s">
        <v>772</v>
      </c>
      <c r="K124" s="115">
        <v>2477210977</v>
      </c>
      <c r="L124" s="100">
        <f>+IF(AND(K124&gt;0,O124="Ejecución"),(K124/877802)*Tabla28[[#This Row],[% participación]],IF(AND(K124&gt;0,O124&lt;&gt;"Ejecución"),"-",""))</f>
        <v>2822.0612131209546</v>
      </c>
      <c r="M124" s="116" t="s">
        <v>1148</v>
      </c>
      <c r="N124" s="165">
        <f t="shared" si="6"/>
        <v>1</v>
      </c>
      <c r="O124" s="154" t="s">
        <v>1150</v>
      </c>
      <c r="P124" s="79"/>
    </row>
    <row r="125" spans="1:16" s="7" customFormat="1" ht="24.75" customHeight="1" outlineLevel="1" x14ac:dyDescent="0.2">
      <c r="A125" s="136">
        <v>12</v>
      </c>
      <c r="B125" s="153" t="s">
        <v>2665</v>
      </c>
      <c r="C125" s="155" t="s">
        <v>31</v>
      </c>
      <c r="D125" s="113"/>
      <c r="E125" s="137"/>
      <c r="F125" s="137"/>
      <c r="G125" s="152" t="str">
        <f t="shared" si="5"/>
        <v/>
      </c>
      <c r="H125" s="114"/>
      <c r="I125" s="113" t="s">
        <v>110</v>
      </c>
      <c r="J125" s="113" t="s">
        <v>261</v>
      </c>
      <c r="K125" s="115"/>
      <c r="L125" s="100" t="str">
        <f>+IF(AND(K125&gt;0,O125="Ejecución"),(K125/877802)*Tabla28[[#This Row],[% participación]],IF(AND(K125&gt;0,O125&lt;&gt;"Ejecución"),"-",""))</f>
        <v/>
      </c>
      <c r="M125" s="116"/>
      <c r="N125" s="165" t="str">
        <f t="shared" si="6"/>
        <v/>
      </c>
      <c r="O125" s="154" t="s">
        <v>1150</v>
      </c>
      <c r="P125" s="79"/>
    </row>
    <row r="126" spans="1:16" s="7" customFormat="1" ht="24.75" customHeight="1" outlineLevel="1" x14ac:dyDescent="0.2">
      <c r="A126" s="136">
        <v>13</v>
      </c>
      <c r="B126" s="153" t="s">
        <v>2665</v>
      </c>
      <c r="C126" s="155" t="s">
        <v>31</v>
      </c>
      <c r="D126" s="113"/>
      <c r="E126" s="137"/>
      <c r="F126" s="137"/>
      <c r="G126" s="152" t="str">
        <f t="shared" si="5"/>
        <v/>
      </c>
      <c r="H126" s="114"/>
      <c r="I126" s="113" t="s">
        <v>110</v>
      </c>
      <c r="J126" s="113" t="s">
        <v>775</v>
      </c>
      <c r="K126" s="115"/>
      <c r="L126" s="100" t="str">
        <f>+IF(AND(K126&gt;0,O126="Ejecución"),(K126/877802)*Tabla28[[#This Row],[% participación]],IF(AND(K126&gt;0,O126&lt;&gt;"Ejecución"),"-",""))</f>
        <v/>
      </c>
      <c r="M126" s="116"/>
      <c r="N126" s="165" t="str">
        <f t="shared" si="6"/>
        <v/>
      </c>
      <c r="O126" s="154" t="s">
        <v>1150</v>
      </c>
      <c r="P126" s="79"/>
    </row>
    <row r="127" spans="1:16" s="7" customFormat="1" ht="24.75" customHeight="1" outlineLevel="1" x14ac:dyDescent="0.2">
      <c r="A127" s="136">
        <v>14</v>
      </c>
      <c r="B127" s="153" t="s">
        <v>2665</v>
      </c>
      <c r="C127" s="155" t="s">
        <v>31</v>
      </c>
      <c r="D127" s="113"/>
      <c r="E127" s="137"/>
      <c r="F127" s="137"/>
      <c r="G127" s="152" t="str">
        <f t="shared" si="5"/>
        <v/>
      </c>
      <c r="H127" s="114"/>
      <c r="I127" s="113" t="s">
        <v>110</v>
      </c>
      <c r="J127" s="113" t="s">
        <v>793</v>
      </c>
      <c r="K127" s="115"/>
      <c r="L127" s="100" t="str">
        <f>+IF(AND(K127&gt;0,O127="Ejecución"),(K127/877802)*Tabla28[[#This Row],[% participación]],IF(AND(K127&gt;0,O127&lt;&gt;"Ejecución"),"-",""))</f>
        <v/>
      </c>
      <c r="M127" s="116"/>
      <c r="N127" s="165" t="str">
        <f t="shared" si="6"/>
        <v/>
      </c>
      <c r="O127" s="154" t="s">
        <v>1150</v>
      </c>
      <c r="P127" s="79"/>
    </row>
    <row r="128" spans="1:16" s="7" customFormat="1" ht="24.75" customHeight="1" outlineLevel="1" x14ac:dyDescent="0.2">
      <c r="A128" s="136">
        <v>15</v>
      </c>
      <c r="B128" s="153" t="s">
        <v>2665</v>
      </c>
      <c r="C128" s="155" t="s">
        <v>31</v>
      </c>
      <c r="D128" s="113"/>
      <c r="E128" s="137"/>
      <c r="F128" s="137"/>
      <c r="G128" s="152" t="str">
        <f t="shared" si="5"/>
        <v/>
      </c>
      <c r="H128" s="114"/>
      <c r="I128" s="113" t="s">
        <v>110</v>
      </c>
      <c r="J128" s="113" t="s">
        <v>243</v>
      </c>
      <c r="K128" s="115"/>
      <c r="L128" s="100" t="str">
        <f>+IF(AND(K128&gt;0,O128="Ejecución"),(K128/877802)*Tabla28[[#This Row],[% participación]],IF(AND(K128&gt;0,O128&lt;&gt;"Ejecución"),"-",""))</f>
        <v/>
      </c>
      <c r="M128" s="116"/>
      <c r="N128" s="165" t="str">
        <f t="shared" si="6"/>
        <v/>
      </c>
      <c r="O128" s="154" t="s">
        <v>1150</v>
      </c>
      <c r="P128" s="79"/>
    </row>
    <row r="129" spans="1:16" s="7" customFormat="1" ht="24.75" customHeight="1" outlineLevel="1" x14ac:dyDescent="0.2">
      <c r="A129" s="136">
        <v>16</v>
      </c>
      <c r="B129" s="153" t="s">
        <v>2665</v>
      </c>
      <c r="C129" s="155" t="s">
        <v>31</v>
      </c>
      <c r="D129" s="113"/>
      <c r="E129" s="137"/>
      <c r="F129" s="137"/>
      <c r="G129" s="152" t="str">
        <f t="shared" si="5"/>
        <v/>
      </c>
      <c r="H129" s="114"/>
      <c r="I129" s="113" t="s">
        <v>110</v>
      </c>
      <c r="J129" s="113" t="s">
        <v>813</v>
      </c>
      <c r="K129" s="115"/>
      <c r="L129" s="100" t="str">
        <f>+IF(AND(K129&gt;0,O129="Ejecución"),(K129/877802)*Tabla28[[#This Row],[% participación]],IF(AND(K129&gt;0,O129&lt;&gt;"Ejecución"),"-",""))</f>
        <v/>
      </c>
      <c r="M129" s="116"/>
      <c r="N129" s="165" t="str">
        <f t="shared" si="6"/>
        <v/>
      </c>
      <c r="O129" s="154" t="s">
        <v>1150</v>
      </c>
      <c r="P129" s="79"/>
    </row>
    <row r="130" spans="1:16" s="7" customFormat="1" ht="24.75" customHeight="1" outlineLevel="1" x14ac:dyDescent="0.2">
      <c r="A130" s="136">
        <v>17</v>
      </c>
      <c r="B130" s="153" t="s">
        <v>2665</v>
      </c>
      <c r="C130" s="155" t="s">
        <v>31</v>
      </c>
      <c r="D130" s="113"/>
      <c r="E130" s="137"/>
      <c r="F130" s="137"/>
      <c r="G130" s="152" t="str">
        <f t="shared" si="5"/>
        <v/>
      </c>
      <c r="H130" s="114"/>
      <c r="I130" s="113" t="s">
        <v>110</v>
      </c>
      <c r="J130" s="113" t="s">
        <v>814</v>
      </c>
      <c r="K130" s="115"/>
      <c r="L130" s="100" t="str">
        <f>+IF(AND(K130&gt;0,O130="Ejecución"),(K130/877802)*Tabla28[[#This Row],[% participación]],IF(AND(K130&gt;0,O130&lt;&gt;"Ejecución"),"-",""))</f>
        <v/>
      </c>
      <c r="M130" s="116"/>
      <c r="N130" s="165" t="str">
        <f t="shared" si="6"/>
        <v/>
      </c>
      <c r="O130" s="154" t="s">
        <v>1150</v>
      </c>
      <c r="P130" s="79"/>
    </row>
    <row r="131" spans="1:16" s="7" customFormat="1" ht="24.75" customHeight="1" outlineLevel="1" x14ac:dyDescent="0.2">
      <c r="A131" s="136">
        <v>18</v>
      </c>
      <c r="B131" s="153" t="s">
        <v>2665</v>
      </c>
      <c r="C131" s="155" t="s">
        <v>31</v>
      </c>
      <c r="D131" s="113" t="s">
        <v>2680</v>
      </c>
      <c r="E131" s="137">
        <v>43885</v>
      </c>
      <c r="F131" s="137">
        <v>44196</v>
      </c>
      <c r="G131" s="152">
        <f t="shared" si="5"/>
        <v>10.366666666666667</v>
      </c>
      <c r="H131" s="114" t="s">
        <v>2685</v>
      </c>
      <c r="I131" s="113" t="s">
        <v>110</v>
      </c>
      <c r="J131" s="113" t="s">
        <v>769</v>
      </c>
      <c r="K131" s="115">
        <v>761020297</v>
      </c>
      <c r="L131" s="100">
        <f>+IF(AND(K131&gt;0,O131="Ejecución"),(K131/877802)*Tabla28[[#This Row],[% participación]],IF(AND(K131&gt;0,O131&lt;&gt;"Ejecución"),"-",""))</f>
        <v>866.96122474088691</v>
      </c>
      <c r="M131" s="116" t="s">
        <v>1148</v>
      </c>
      <c r="N131" s="165">
        <f t="shared" si="6"/>
        <v>1</v>
      </c>
      <c r="O131" s="154" t="s">
        <v>1150</v>
      </c>
      <c r="P131" s="79"/>
    </row>
    <row r="132" spans="1:16" s="7" customFormat="1" ht="24.75" customHeight="1" outlineLevel="1" x14ac:dyDescent="0.2">
      <c r="A132" s="136">
        <v>19</v>
      </c>
      <c r="B132" s="153" t="s">
        <v>2665</v>
      </c>
      <c r="C132" s="155" t="s">
        <v>31</v>
      </c>
      <c r="D132" s="113" t="s">
        <v>2681</v>
      </c>
      <c r="E132" s="137">
        <v>43885</v>
      </c>
      <c r="F132" s="137">
        <v>44196</v>
      </c>
      <c r="G132" s="152">
        <f t="shared" si="5"/>
        <v>10.366666666666667</v>
      </c>
      <c r="H132" s="114" t="s">
        <v>2684</v>
      </c>
      <c r="I132" s="113" t="s">
        <v>110</v>
      </c>
      <c r="J132" s="113" t="s">
        <v>103</v>
      </c>
      <c r="K132" s="115">
        <v>569488933</v>
      </c>
      <c r="L132" s="100">
        <f>+IF(AND(K132&gt;0,O132="Ejecución"),(K132/877802)*Tabla28[[#This Row],[% participación]],IF(AND(K132&gt;0,O132&lt;&gt;"Ejecución"),"-",""))</f>
        <v>648.76695769661035</v>
      </c>
      <c r="M132" s="116" t="s">
        <v>1148</v>
      </c>
      <c r="N132" s="165">
        <f t="shared" si="6"/>
        <v>1</v>
      </c>
      <c r="O132" s="154" t="s">
        <v>1150</v>
      </c>
      <c r="P132" s="79"/>
    </row>
    <row r="133" spans="1:16" s="7" customFormat="1" ht="24.75" customHeight="1" outlineLevel="1" x14ac:dyDescent="0.2">
      <c r="A133" s="136">
        <v>20</v>
      </c>
      <c r="B133" s="153" t="s">
        <v>2665</v>
      </c>
      <c r="C133" s="155" t="s">
        <v>31</v>
      </c>
      <c r="D133" s="113" t="s">
        <v>2682</v>
      </c>
      <c r="E133" s="137">
        <v>44166</v>
      </c>
      <c r="F133" s="137">
        <v>44773</v>
      </c>
      <c r="G133" s="152">
        <f t="shared" si="5"/>
        <v>20.233333333333334</v>
      </c>
      <c r="H133" s="114" t="s">
        <v>2687</v>
      </c>
      <c r="I133" s="113" t="s">
        <v>110</v>
      </c>
      <c r="J133" s="113" t="s">
        <v>519</v>
      </c>
      <c r="K133" s="115">
        <v>3590361846</v>
      </c>
      <c r="L133" s="100">
        <f>+IF(AND(K133&gt;0,O133="Ejecución"),(K133/877802)*Tabla28[[#This Row],[% participación]],IF(AND(K133&gt;0,O133&lt;&gt;"Ejecución"),"-",""))</f>
        <v>4090.1727792827996</v>
      </c>
      <c r="M133" s="116" t="s">
        <v>1148</v>
      </c>
      <c r="N133" s="165">
        <f t="shared" si="6"/>
        <v>1</v>
      </c>
      <c r="O133" s="154" t="s">
        <v>1150</v>
      </c>
      <c r="P133" s="79"/>
    </row>
    <row r="134" spans="1:16" s="7" customFormat="1" ht="24.75" customHeight="1" outlineLevel="1" x14ac:dyDescent="0.2">
      <c r="A134" s="136">
        <v>21</v>
      </c>
      <c r="B134" s="153" t="s">
        <v>2665</v>
      </c>
      <c r="C134" s="155" t="s">
        <v>31</v>
      </c>
      <c r="D134" s="113"/>
      <c r="E134" s="137"/>
      <c r="F134" s="137"/>
      <c r="G134" s="152" t="str">
        <f t="shared" si="5"/>
        <v/>
      </c>
      <c r="H134" s="114"/>
      <c r="I134" s="113" t="s">
        <v>110</v>
      </c>
      <c r="J134" s="113" t="s">
        <v>785</v>
      </c>
      <c r="K134" s="115"/>
      <c r="L134" s="100" t="str">
        <f>+IF(AND(K134&gt;0,O134="Ejecución"),(K134/877802)*Tabla28[[#This Row],[% participación]],IF(AND(K134&gt;0,O134&lt;&gt;"Ejecución"),"-",""))</f>
        <v/>
      </c>
      <c r="M134" s="116"/>
      <c r="N134" s="165" t="str">
        <f t="shared" si="6"/>
        <v/>
      </c>
      <c r="O134" s="154" t="s">
        <v>1150</v>
      </c>
      <c r="P134" s="79"/>
    </row>
    <row r="135" spans="1:16" s="7" customFormat="1" ht="24.75" customHeight="1" outlineLevel="1" x14ac:dyDescent="0.2">
      <c r="A135" s="136">
        <v>22</v>
      </c>
      <c r="B135" s="153" t="s">
        <v>2665</v>
      </c>
      <c r="C135" s="155" t="s">
        <v>31</v>
      </c>
      <c r="D135" s="113" t="s">
        <v>2683</v>
      </c>
      <c r="E135" s="137">
        <v>43883</v>
      </c>
      <c r="F135" s="137">
        <v>44196</v>
      </c>
      <c r="G135" s="152">
        <f t="shared" si="5"/>
        <v>10.433333333333334</v>
      </c>
      <c r="H135" s="114" t="s">
        <v>2686</v>
      </c>
      <c r="I135" s="113" t="s">
        <v>1097</v>
      </c>
      <c r="J135" s="113" t="s">
        <v>1099</v>
      </c>
      <c r="K135" s="115">
        <v>6155624945</v>
      </c>
      <c r="L135" s="100">
        <f>+IF(AND(K135&gt;0,O135="Ejecución"),(K135/877802)*Tabla28[[#This Row],[% participación]],IF(AND(K135&gt;0,O135&lt;&gt;"Ejecución"),"-",""))</f>
        <v>7012.5437684124663</v>
      </c>
      <c r="M135" s="116" t="s">
        <v>1148</v>
      </c>
      <c r="N135" s="165">
        <f t="shared" si="6"/>
        <v>1</v>
      </c>
      <c r="O135" s="154" t="s">
        <v>1150</v>
      </c>
      <c r="P135" s="79"/>
    </row>
    <row r="136" spans="1:16" s="7" customFormat="1" ht="24.75" customHeight="1" outlineLevel="1" x14ac:dyDescent="0.2">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25">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 customHeight="1" thickBot="1" x14ac:dyDescent="0.25">
      <c r="O161" s="167" t="str">
        <f>HYPERLINK("#MI_Oferente_Singular!A1","INICIO")</f>
        <v>INICIO</v>
      </c>
    </row>
    <row r="162" spans="1:28" s="19" customFormat="1" ht="31.5" customHeight="1" thickBot="1" x14ac:dyDescent="0.25">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
      <c r="A164" s="29"/>
      <c r="B164" s="30"/>
      <c r="C164" s="30"/>
      <c r="E164" s="8"/>
      <c r="F164" s="30"/>
      <c r="G164" s="30"/>
      <c r="H164" s="30"/>
      <c r="I164" s="29"/>
      <c r="J164" s="30"/>
      <c r="K164" s="5"/>
      <c r="L164" s="5"/>
      <c r="M164" s="5"/>
      <c r="N164" s="149"/>
      <c r="O164" s="8"/>
      <c r="Q164" s="4" t="s">
        <v>2644</v>
      </c>
    </row>
    <row r="165" spans="1:28" x14ac:dyDescent="0.2">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
      <c r="A166" s="9"/>
      <c r="B166" s="5"/>
      <c r="C166" s="5"/>
      <c r="D166" s="150" t="s">
        <v>14</v>
      </c>
      <c r="E166" s="8"/>
      <c r="F166" s="5"/>
      <c r="G166" s="26" t="s">
        <v>14</v>
      </c>
      <c r="I166" s="9"/>
      <c r="J166" s="5"/>
      <c r="K166" s="5"/>
      <c r="L166" s="5"/>
      <c r="M166" s="5"/>
      <c r="N166" s="5"/>
      <c r="O166" s="8"/>
    </row>
    <row r="167" spans="1:28" x14ac:dyDescent="0.2">
      <c r="A167" s="9"/>
      <c r="D167" s="106" t="s">
        <v>26</v>
      </c>
      <c r="E167" s="8"/>
      <c r="F167" s="5"/>
      <c r="G167" s="106" t="s">
        <v>26</v>
      </c>
      <c r="I167" s="207" t="s">
        <v>2643</v>
      </c>
      <c r="J167" s="208"/>
      <c r="K167" s="208"/>
      <c r="L167" s="208"/>
      <c r="M167" s="208"/>
      <c r="N167" s="208"/>
      <c r="O167" s="209"/>
      <c r="U167" s="51"/>
    </row>
    <row r="168" spans="1:28" x14ac:dyDescent="0.2">
      <c r="A168" s="9"/>
      <c r="B168" s="226" t="s">
        <v>2658</v>
      </c>
      <c r="C168" s="226"/>
      <c r="D168" s="226"/>
      <c r="E168" s="8"/>
      <c r="F168" s="5"/>
      <c r="H168" s="81" t="s">
        <v>2657</v>
      </c>
      <c r="I168" s="207"/>
      <c r="J168" s="208"/>
      <c r="K168" s="208"/>
      <c r="L168" s="208"/>
      <c r="M168" s="208"/>
      <c r="N168" s="208"/>
      <c r="O168" s="20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96" t="s">
        <v>2668</v>
      </c>
      <c r="B172" s="197"/>
      <c r="C172" s="197"/>
      <c r="D172" s="197"/>
      <c r="E172" s="197"/>
      <c r="F172" s="197"/>
      <c r="G172" s="197"/>
      <c r="H172" s="197"/>
      <c r="I172" s="197"/>
      <c r="J172" s="197"/>
      <c r="K172" s="197"/>
      <c r="L172" s="197"/>
      <c r="M172" s="197"/>
      <c r="N172" s="197"/>
      <c r="O172" s="198"/>
      <c r="P172" s="76"/>
    </row>
    <row r="173" spans="1:28" ht="15" customHeight="1" x14ac:dyDescent="0.2">
      <c r="A173" s="190" t="s">
        <v>2674</v>
      </c>
      <c r="B173" s="191"/>
      <c r="C173" s="191"/>
      <c r="D173" s="191"/>
      <c r="E173" s="191"/>
      <c r="F173" s="191"/>
      <c r="G173" s="191"/>
      <c r="H173" s="191"/>
      <c r="I173" s="191"/>
      <c r="J173" s="191"/>
      <c r="K173" s="191"/>
      <c r="L173" s="191"/>
      <c r="M173" s="191"/>
      <c r="N173" s="191"/>
      <c r="O173" s="192"/>
    </row>
    <row r="174" spans="1:28" ht="25" thickBot="1" x14ac:dyDescent="0.2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4" x14ac:dyDescent="0.2">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4" x14ac:dyDescent="0.2">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4" x14ac:dyDescent="0.2">
      <c r="A179" s="9"/>
      <c r="B179" s="183" t="s">
        <v>2669</v>
      </c>
      <c r="C179" s="183"/>
      <c r="D179" s="183"/>
      <c r="E179" s="163">
        <v>0.02</v>
      </c>
      <c r="F179" s="162">
        <v>0.01</v>
      </c>
      <c r="G179" s="157">
        <f>IF(F179&gt;0,SUM(E179+F179),"")</f>
        <v>0.03</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4" hidden="1" x14ac:dyDescent="0.2">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4" hidden="1" x14ac:dyDescent="0.2">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4" hidden="1" x14ac:dyDescent="0.2">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4" x14ac:dyDescent="0.2">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58">
        <f>+SUM(G179:G182)</f>
        <v>0.03</v>
      </c>
      <c r="D185" s="91" t="s">
        <v>2628</v>
      </c>
      <c r="E185" s="94">
        <f>+(C185*SUM(K20:K35))</f>
        <v>34327315.199999996</v>
      </c>
      <c r="F185" s="92"/>
      <c r="G185" s="93"/>
      <c r="H185" s="88"/>
      <c r="I185" s="90" t="s">
        <v>2627</v>
      </c>
      <c r="J185" s="158">
        <f>+SUM(M179:M183)</f>
        <v>0.02</v>
      </c>
      <c r="K185" s="228" t="s">
        <v>2628</v>
      </c>
      <c r="L185" s="228"/>
      <c r="M185" s="94">
        <f>+J185*(SUM(K20:K35))</f>
        <v>22884876.800000001</v>
      </c>
      <c r="N185" s="95"/>
      <c r="O185" s="96"/>
    </row>
    <row r="186" spans="1:28" ht="16" thickBot="1" x14ac:dyDescent="0.25">
      <c r="A186" s="10"/>
      <c r="B186" s="97"/>
      <c r="C186" s="97"/>
      <c r="D186" s="97"/>
      <c r="E186" s="97"/>
      <c r="F186" s="97"/>
      <c r="G186" s="97"/>
      <c r="H186" s="97"/>
      <c r="I186" s="160" t="s">
        <v>2673</v>
      </c>
      <c r="J186" s="97"/>
      <c r="K186" s="97"/>
      <c r="L186" s="97"/>
      <c r="M186" s="97"/>
      <c r="N186" s="98"/>
      <c r="O186" s="99"/>
    </row>
    <row r="187" spans="1:28" ht="8.25" customHeight="1" thickBot="1" x14ac:dyDescent="0.25"/>
    <row r="188" spans="1:28" s="19" customFormat="1" ht="31.5" customHeight="1" thickBot="1" x14ac:dyDescent="0.25">
      <c r="A188" s="196" t="s">
        <v>18</v>
      </c>
      <c r="B188" s="197"/>
      <c r="C188" s="197"/>
      <c r="D188" s="197"/>
      <c r="E188" s="197"/>
      <c r="F188" s="197"/>
      <c r="G188" s="197"/>
      <c r="H188" s="197"/>
      <c r="I188" s="197"/>
      <c r="J188" s="197"/>
      <c r="K188" s="197"/>
      <c r="L188" s="197"/>
      <c r="M188" s="197"/>
      <c r="N188" s="197"/>
      <c r="O188" s="198"/>
      <c r="P188" s="76"/>
    </row>
    <row r="189" spans="1:28" ht="15" customHeight="1" x14ac:dyDescent="0.2">
      <c r="A189" s="190" t="s">
        <v>19</v>
      </c>
      <c r="B189" s="191"/>
      <c r="C189" s="191"/>
      <c r="D189" s="191"/>
      <c r="E189" s="191"/>
      <c r="F189" s="191"/>
      <c r="G189" s="191"/>
      <c r="H189" s="191"/>
      <c r="I189" s="191"/>
      <c r="J189" s="191"/>
      <c r="K189" s="191"/>
      <c r="L189" s="191"/>
      <c r="M189" s="191"/>
      <c r="N189" s="191"/>
      <c r="O189" s="192"/>
    </row>
    <row r="190" spans="1:28" ht="16" thickBot="1" x14ac:dyDescent="0.25">
      <c r="A190" s="193"/>
      <c r="B190" s="194"/>
      <c r="C190" s="194"/>
      <c r="D190" s="194"/>
      <c r="E190" s="194"/>
      <c r="F190" s="194"/>
      <c r="G190" s="194"/>
      <c r="H190" s="194"/>
      <c r="I190" s="194"/>
      <c r="J190" s="194"/>
      <c r="K190" s="194"/>
      <c r="L190" s="194"/>
      <c r="M190" s="194"/>
      <c r="N190" s="194"/>
      <c r="O190" s="195"/>
    </row>
    <row r="191" spans="1:28" ht="22" thickBot="1" x14ac:dyDescent="0.25">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
      <c r="A192" s="9"/>
      <c r="B192" s="187" t="s">
        <v>2636</v>
      </c>
      <c r="C192" s="187"/>
      <c r="E192" s="5" t="s">
        <v>20</v>
      </c>
      <c r="H192" s="26" t="s">
        <v>24</v>
      </c>
      <c r="J192" s="5" t="s">
        <v>2637</v>
      </c>
      <c r="K192" s="5"/>
      <c r="M192" s="5"/>
      <c r="N192" s="5"/>
      <c r="O192" s="8"/>
      <c r="Q192" s="146"/>
      <c r="R192" s="147"/>
      <c r="S192" s="147"/>
      <c r="T192" s="146"/>
    </row>
    <row r="193" spans="1:18" x14ac:dyDescent="0.2">
      <c r="A193" s="9"/>
      <c r="C193" s="117">
        <v>41968</v>
      </c>
      <c r="D193" s="5"/>
      <c r="E193" s="118">
        <v>2562</v>
      </c>
      <c r="F193" s="5"/>
      <c r="G193" s="5"/>
      <c r="H193" s="139" t="s">
        <v>2688</v>
      </c>
      <c r="J193" s="5"/>
      <c r="K193" s="119">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96" t="s">
        <v>29</v>
      </c>
      <c r="B197" s="197"/>
      <c r="C197" s="197"/>
      <c r="D197" s="197"/>
      <c r="E197" s="197"/>
      <c r="F197" s="197"/>
      <c r="G197" s="197"/>
      <c r="H197" s="197"/>
      <c r="I197" s="197"/>
      <c r="J197" s="197"/>
      <c r="K197" s="197"/>
      <c r="L197" s="197"/>
      <c r="M197" s="197"/>
      <c r="N197" s="197"/>
      <c r="O197" s="198"/>
      <c r="P197" s="76"/>
    </row>
    <row r="198" spans="1:18" ht="22" thickBot="1" x14ac:dyDescent="0.25">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
      <c r="A199" s="9"/>
      <c r="B199" s="227" t="s">
        <v>2659</v>
      </c>
      <c r="C199" s="227"/>
      <c r="D199" s="227"/>
      <c r="E199" s="227"/>
      <c r="F199" s="227"/>
      <c r="G199" s="227"/>
      <c r="H199" s="227"/>
      <c r="I199" s="227"/>
      <c r="J199" s="227"/>
      <c r="K199" s="227"/>
      <c r="L199" s="227"/>
      <c r="M199" s="227"/>
      <c r="N199" s="227"/>
      <c r="O199" s="8"/>
    </row>
    <row r="200" spans="1:18" x14ac:dyDescent="0.2">
      <c r="A200" s="9"/>
      <c r="B200" s="184"/>
      <c r="C200" s="184"/>
      <c r="D200" s="184"/>
      <c r="E200" s="184"/>
      <c r="F200" s="184"/>
      <c r="G200" s="184"/>
      <c r="H200" s="184"/>
      <c r="I200" s="184"/>
      <c r="J200" s="184"/>
      <c r="K200" s="184"/>
      <c r="L200" s="184"/>
      <c r="M200" s="184"/>
      <c r="N200" s="184"/>
      <c r="O200" s="8"/>
    </row>
    <row r="201" spans="1:18" x14ac:dyDescent="0.2">
      <c r="A201" s="9"/>
      <c r="B201" s="185" t="s">
        <v>2648</v>
      </c>
      <c r="C201" s="186"/>
      <c r="D201" s="186"/>
      <c r="E201" s="186"/>
      <c r="F201" s="186"/>
      <c r="G201" s="186"/>
      <c r="H201" s="186"/>
      <c r="I201" s="186"/>
      <c r="J201" s="186"/>
      <c r="K201" s="186"/>
      <c r="L201" s="186"/>
      <c r="M201" s="186"/>
      <c r="N201" s="18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0" t="s">
        <v>2689</v>
      </c>
      <c r="J211" s="27" t="s">
        <v>2622</v>
      </c>
      <c r="K211" s="140" t="s">
        <v>2689</v>
      </c>
      <c r="L211" s="21"/>
      <c r="M211" s="21"/>
      <c r="N211" s="21"/>
      <c r="O211" s="8"/>
    </row>
    <row r="212" spans="1:15" x14ac:dyDescent="0.2">
      <c r="A212" s="9"/>
      <c r="B212" s="27" t="s">
        <v>2619</v>
      </c>
      <c r="C212" s="139" t="s">
        <v>2688</v>
      </c>
      <c r="D212" s="21"/>
      <c r="G212" s="27" t="s">
        <v>2621</v>
      </c>
      <c r="H212" s="140" t="s">
        <v>2690</v>
      </c>
      <c r="J212" s="27" t="s">
        <v>2623</v>
      </c>
      <c r="K212" s="139"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