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<sst xmlns="http://schemas.openxmlformats.org/spreadsheetml/2006/main" count="3386" uniqueCount="2723">
  <si>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</si>
  <si>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</si>
  <si>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</si>
  <si>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</si>
  <si>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</si>
  <si>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</si>
  <si>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</si>
  <si>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</si>
  <si>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</si>
  <si>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</si>
  <si>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</si>
  <si>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</si>
  <si>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</si>
  <si>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</si>
  <si>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</si>
  <si>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</si>
  <si>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</si>
  <si>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</si>
  <si>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</si>
  <si>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</si>
  <si>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</si>
  <si>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</si>
  <si>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</si>
  <si>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</si>
  <si>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</si>
  <si>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</si>
  <si>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</si>
  <si>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</si>
  <si>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</si>
  <si>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</si>
  <si>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</si>
  <si>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</si>
  <si>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</si>
  <si>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</si>
  <si>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</si>
  <si>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</si>
  <si>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</si>
  <si>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</si>
  <si>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</si>
  <si>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</si>
  <si>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</si>
  <si>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</si>
  <si>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</si>
  <si>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</si>
  <si>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</si>
  <si>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</si>
  <si>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</si>
  <si>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</si>
  <si>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</si>
  <si>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</si>
  <si>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</si>
  <si>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</si>
  <si>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</si>
  <si>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</si>
  <si>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</si>
  <si>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</si>
  <si>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</si>
  <si>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</si>
  <si>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</si>
  <si>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</si>
  <si>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</si>
  <si>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</si>
  <si>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</si>
  <si>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</si>
  <si>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</si>
  <si>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</si>
  <si>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</si>
  <si>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</si>
  <si>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</si>
  <si>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</si>
  <si>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</si>
  <si>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</si>
  <si>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</si>
  <si>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</si>
  <si>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</si>
  <si>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</si>
  <si>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</si>
  <si>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</si>
  <si>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</si>
  <si>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</si>
  <si>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</si>
  <si>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</si>
  <si>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</si>
  <si>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</si>
  <si>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</si>
  <si>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</si>
  <si>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</si>
  <si>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</si>
  <si>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</si>
  <si>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</si>
  <si>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</si>
  <si>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</si>
  <si>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</si>
  <si>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</si>
  <si>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</si>
  <si>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</si>
  <si>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</si>
  <si>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</si>
  <si>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</si>
  <si>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</si>
  <si>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</si>
  <si>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</si>
  <si>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</si>
  <si>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</si>
  <si>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</si>
  <si>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</si>
  <si>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</si>
  <si>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</si>
  <si>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</si>
  <si>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</si>
  <si>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</si>
  <si>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</si>
  <si>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</si>
  <si>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</si>
  <si>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</si>
  <si>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</si>
  <si>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</si>
  <si>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</si>
  <si>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</si>
  <si>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</si>
  <si>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</si>
  <si>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</si>
  <si>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</si>
  <si>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</si>
  <si>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</si>
  <si>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</si>
  <si>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</si>
  <si>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</si>
  <si>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</si>
  <si>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</si>
  <si>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</si>
  <si>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</si>
  <si>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</si>
  <si>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</si>
  <si>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</si>
  <si>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</si>
  <si>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</si>
  <si>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</si>
  <si>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</si>
  <si>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</si>
  <si>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</si>
  <si>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</si>
  <si>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</si>
  <si>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</si>
  <si>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</si>
  <si>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</si>
  <si>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</si>
  <si>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</si>
  <si>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</si>
  <si>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</si>
  <si>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</si>
  <si>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</si>
  <si>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</si>
  <si>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</si>
  <si>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</si>
  <si>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</si>
  <si>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</si>
  <si>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</si>
  <si>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</si>
  <si>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</si>
  <si>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</si>
  <si>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</si>
  <si>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</si>
  <si>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</si>
  <si>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</si>
  <si>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</si>
  <si>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</si>
  <si>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</si>
  <si>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</si>
  <si>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</si>
  <si>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</si>
  <si>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</si>
  <si>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</si>
  <si>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</si>
  <si>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</si>
  <si>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</si>
  <si>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</si>
  <si>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</si>
  <si>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</si>
  <si>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</si>
  <si>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</si>
  <si>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</si>
  <si>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</si>
  <si>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</si>
  <si>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</si>
  <si>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</si>
  <si>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</si>
  <si>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</si>
  <si>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</si>
  <si>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</si>
  <si>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</si>
  <si>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</si>
  <si>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</si>
  <si>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</si>
  <si>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</si>
  <si>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</si>
  <si>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</si>
  <si>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</si>
  <si>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</si>
  <si>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</si>
  <si>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</si>
  <si>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</si>
  <si>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</si>
  <si>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</si>
  <si>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</si>
  <si>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</si>
  <si>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</si>
  <si>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</si>
  <si>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</si>
  <si>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</si>
  <si>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</si>
  <si>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</si>
  <si>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</si>
  <si>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</si>
  <si>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</si>
  <si>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</si>
  <si>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</si>
  <si>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</si>
  <si>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</si>
  <si>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</si>
  <si>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</si>
  <si>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</si>
  <si>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</si>
  <si>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</si>
  <si>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</si>
  <si>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</si>
  <si>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</si>
  <si>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</si>
  <si>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</si>
  <si>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</si>
  <si>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</si>
  <si>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</si>
  <si>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</si>
  <si>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</si>
  <si>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</si>
  <si>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</si>
  <si>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</si>
  <si>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</si>
  <si>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</si>
  <si>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</si>
  <si>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</si>
  <si>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</si>
  <si>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</si>
  <si>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</si>
  <si>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</si>
  <si>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</si>
  <si>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</si>
  <si>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</si>
  <si>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</si>
  <si>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</si>
  <si>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</si>
  <si>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</si>
  <si>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</si>
  <si>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</si>
  <si>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</si>
  <si>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</si>
  <si>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</si>
  <si>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</si>
  <si>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</si>
  <si>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</si>
  <si>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</si>
  <si>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</si>
  <si>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</si>
  <si>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</si>
  <si>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</si>
  <si>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</si>
  <si>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</si>
  <si>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</si>
  <si>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</si>
  <si>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</si>
  <si>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</si>
  <si>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</si>
  <si>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</si>
  <si>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</si>
  <si>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</si>
  <si>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</si>
  <si>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</si>
  <si>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</si>
  <si>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</si>
  <si>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</si>
  <si>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</si>
  <si>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</si>
  <si>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</si>
  <si>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</si>
  <si>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</si>
  <si>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</si>
  <si>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</si>
  <si>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</si>
  <si>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</si>
  <si>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</si>
  <si>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</si>
  <si>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</si>
  <si>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</si>
  <si>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</si>
  <si>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</si>
  <si>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</si>
  <si>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</si>
  <si>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</si>
  <si>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</si>
  <si>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</si>
  <si>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</si>
  <si>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</si>
  <si>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</si>
  <si>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</si>
  <si>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</si>
  <si>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</si>
  <si>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</si>
  <si>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</si>
  <si>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</si>
  <si>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</si>
  <si>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</si>
  <si>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</si>
  <si>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</si>
  <si>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</si>
  <si>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</si>
  <si>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</si>
  <si>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</si>
  <si>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</si>
  <si>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</si>
  <si>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</si>
  <si>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</si>
  <si>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</si>
  <si>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</si>
  <si>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</si>
  <si>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</si>
  <si>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</si>
  <si>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</si>
  <si>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</si>
  <si>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</si>
  <si>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</si>
  <si>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</si>
  <si>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</si>
  <si>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</si>
  <si>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</si>
  <si>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</si>
  <si>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</si>
  <si>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</si>
  <si>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</si>
  <si>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</si>
  <si>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</si>
  <si>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</si>
  <si>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</si>
  <si>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</si>
  <si>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</si>
  <si>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</si>
  <si>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</si>
  <si>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</si>
  <si>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</si>
  <si>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</si>
  <si>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</si>
  <si>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</si>
  <si>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</si>
  <si>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</si>
  <si>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</si>
  <si>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</si>
  <si>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</si>
  <si>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</si>
  <si>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</si>
  <si>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</si>
  <si>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</si>
  <si>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</si>
  <si>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</si>
  <si>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</si>
  <si>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</si>
  <si>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</si>
  <si>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</si>
  <si>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</si>
  <si>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</si>
  <si>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</si>
  <si>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</si>
  <si>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</si>
  <si>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</si>
  <si>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</si>
  <si>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</si>
  <si>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</si>
  <si>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</si>
  <si>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</si>
  <si>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</si>
  <si>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</si>
  <si>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</si>
  <si>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</si>
  <si>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</si>
  <si>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</si>
  <si>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</si>
  <si>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</si>
  <si>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</si>
  <si>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</si>
  <si>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</si>
  <si>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</si>
  <si>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</si>
  <si>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</si>
  <si>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</si>
  <si>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</si>
  <si>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</si>
  <si>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</si>
  <si>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</si>
  <si>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</si>
  <si>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</si>
  <si>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</si>
  <si>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</si>
  <si>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</si>
  <si>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</si>
  <si>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</si>
  <si>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</si>
  <si>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</si>
  <si>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</si>
  <si>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</si>
  <si>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</si>
  <si>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</si>
  <si>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</si>
  <si>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</si>
  <si>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</si>
  <si>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</si>
  <si>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</si>
  <si>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</si>
  <si>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</si>
  <si>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</si>
  <si>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</si>
  <si>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</si>
  <si>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</si>
  <si>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</si>
  <si>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</si>
  <si>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</si>
  <si>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</si>
  <si>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</si>
  <si>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</si>
  <si>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</si>
  <si>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</si>
  <si>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</si>
  <si>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</si>
  <si>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</si>
  <si>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</si>
  <si>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</si>
  <si>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</si>
  <si>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</si>
  <si>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</si>
  <si>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</si>
  <si>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</si>
  <si>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</si>
  <si>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</si>
  <si>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</si>
  <si>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</si>
  <si>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</si>
  <si>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</si>
  <si>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</si>
  <si>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</si>
  <si>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</si>
  <si>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</si>
  <si>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</si>
  <si>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</si>
  <si>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</si>
  <si>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</si>
  <si>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</si>
  <si>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</si>
  <si>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</si>
  <si>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</si>
  <si>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</si>
  <si>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</si>
  <si>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</si>
  <si>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</si>
  <si>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</si>
  <si>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</si>
  <si>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</si>
  <si>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</si>
  <si>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</si>
  <si>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</si>
  <si>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</si>
  <si>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</si>
  <si>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</si>
  <si>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</si>
  <si>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</si>
  <si>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</si>
  <si>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</si>
  <si>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</si>
  <si>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</si>
  <si>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</si>
  <si>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</si>
  <si>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</si>
  <si>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</si>
  <si>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</si>
  <si>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</si>
  <si>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</si>
  <si>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</si>
  <si>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</si>
  <si>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</si>
  <si>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</si>
  <si>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</si>
  <si>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</si>
  <si>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</si>
  <si>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</si>
  <si>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</si>
  <si>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</si>
  <si>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</si>
  <si>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</si>
  <si>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</si>
  <si>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</si>
  <si>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</si>
  <si>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</si>
  <si>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</si>
  <si>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</si>
  <si>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</si>
  <si>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</si>
  <si>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</si>
  <si>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</si>
  <si>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</si>
  <si>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</si>
  <si>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</si>
  <si>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</si>
  <si>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</si>
  <si>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</si>
  <si>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</si>
  <si>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</si>
  <si>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</si>
  <si>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</si>
  <si>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</si>
  <si>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</si>
  <si>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</si>
  <si>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</si>
  <si>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</si>
  <si>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</si>
  <si>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</si>
  <si>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</si>
  <si>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</si>
  <si>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</si>
  <si>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</si>
  <si>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</si>
  <si>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</si>
  <si>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</si>
  <si>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</si>
  <si>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</si>
  <si>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</si>
  <si>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</si>
  <si>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</si>
  <si>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</si>
  <si>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</si>
  <si>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</si>
  <si>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</si>
  <si>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</si>
  <si>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</si>
  <si>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</si>
  <si>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</si>
  <si>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</si>
  <si>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</si>
  <si>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</si>
  <si>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</si>
  <si>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</si>
  <si>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</si>
  <si>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</si>
  <si>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</si>
  <si>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</si>
  <si>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</si>
  <si>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</si>
  <si>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</si>
  <si>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</si>
  <si>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</si>
  <si>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</si>
  <si>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</si>
  <si>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</si>
  <si>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</si>
  <si>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</si>
  <si>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</si>
  <si>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</si>
  <si>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</si>
  <si>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</si>
  <si>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</si>
  <si>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</si>
  <si>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</si>
  <si>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</si>
  <si>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</si>
  <si>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</si>
  <si>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</si>
  <si>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</si>
  <si>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</si>
  <si>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</si>
  <si>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</si>
  <si>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</si>
  <si>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</si>
  <si>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</si>
  <si>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</si>
  <si>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</si>
  <si>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</si>
  <si>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</si>
  <si>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</si>
  <si>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</si>
  <si>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</si>
  <si>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</si>
  <si>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</si>
  <si>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</si>
  <si>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</si>
  <si>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</si>
  <si>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</si>
  <si>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</si>
  <si>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</si>
  <si>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</si>
  <si>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</si>
  <si>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</si>
  <si>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</si>
  <si>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</si>
  <si>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</si>
  <si>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</si>
  <si>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</si>
  <si>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</si>
  <si>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</si>
  <si>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</si>
  <si>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</si>
  <si>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</si>
  <si>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</si>
  <si>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</si>
  <si>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</si>
  <si>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</si>
  <si>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</si>
  <si>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</si>
  <si>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</si>
  <si>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</si>
  <si>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</si>
  <si>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</si>
  <si>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</si>
  <si>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</si>
  <si>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</si>
  <si>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</si>
  <si>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</si>
  <si>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</si>
  <si>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</si>
  <si>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</si>
  <si>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</si>
  <si>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</si>
  <si>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</si>
  <si>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</si>
  <si>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</si>
  <si>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</si>
  <si>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</si>
  <si>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</si>
  <si>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</si>
  <si>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</si>
  <si>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</si>
  <si>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</si>
  <si>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</si>
  <si>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</si>
  <si>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</si>
  <si>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</si>
  <si>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</si>
  <si>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</si>
  <si>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</si>
  <si>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</si>
  <si>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</si>
  <si>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</si>
  <si>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</si>
  <si>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</si>
  <si>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</si>
  <si>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</si>
  <si>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</si>
  <si>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</si>
  <si>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</si>
  <si>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</si>
  <si>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</si>
  <si>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</si>
  <si>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</si>
  <si>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</si>
  <si>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</si>
  <si>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</si>
  <si>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</si>
  <si>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</si>
  <si>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</si>
  <si>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</si>
  <si>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</si>
  <si>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</si>
  <si>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</si>
  <si>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</si>
  <si>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</si>
  <si>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</si>
  <si>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</si>
  <si>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</si>
  <si>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</si>
  <si>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</si>
  <si>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</si>
  <si>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</si>
  <si>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</si>
  <si>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</si>
  <si>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</si>
  <si>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</si>
  <si>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</si>
  <si>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</si>
  <si>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</si>
  <si>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</si>
  <si>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</si>
  <si>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</si>
  <si>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</si>
  <si>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</si>
  <si>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</si>
  <si>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</si>
  <si>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</si>
  <si>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</si>
  <si>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</si>
  <si>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</si>
  <si>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</si>
  <si>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</si>
  <si>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</si>
  <si>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</si>
  <si>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</si>
  <si>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</si>
  <si>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</si>
  <si>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</si>
  <si>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</si>
  <si>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</si>
  <si>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</si>
  <si>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</si>
  <si>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</si>
  <si>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</si>
  <si>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</si>
  <si>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</si>
  <si>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</si>
  <si>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</si>
  <si>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</si>
  <si>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</si>
  <si>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</si>
  <si>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</si>
  <si>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</si>
  <si>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</si>
  <si>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</si>
  <si>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</si>
  <si>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</si>
  <si>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</si>
  <si>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</si>
  <si>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</si>
  <si>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</si>
  <si>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</si>
  <si>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</si>
  <si>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</si>
  <si>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</si>
  <si>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</si>
  <si>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</si>
  <si>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</si>
  <si>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</si>
  <si>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</si>
  <si>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</si>
  <si>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</si>
  <si>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</si>
  <si>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</si>
  <si>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</si>
  <si>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</si>
  <si>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</si>
  <si>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</si>
  <si>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</si>
  <si>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</si>
  <si>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</si>
  <si>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</si>
  <si>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</si>
  <si>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</si>
  <si>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</si>
  <si>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</si>
  <si>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</si>
  <si>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</si>
  <si>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</si>
  <si>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</si>
  <si>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</si>
  <si>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</si>
  <si>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</si>
  <si>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</si>
  <si>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</si>
  <si>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</si>
  <si>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</si>
  <si>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</si>
  <si>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</si>
  <si>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</si>
  <si>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</si>
  <si>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</si>
  <si>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</si>
  <si>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</si>
  <si>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</si>
  <si>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</si>
  <si>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</si>
  <si>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</si>
  <si>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</si>
  <si>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</si>
  <si>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</si>
  <si>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</si>
  <si>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</si>
  <si>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</si>
  <si>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</si>
  <si>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</si>
  <si>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</si>
  <si>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</si>
  <si>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</si>
  <si>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</si>
  <si>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</si>
  <si>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</si>
  <si>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</si>
  <si>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</si>
  <si>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</si>
  <si>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</si>
  <si>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</si>
  <si>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</si>
  <si>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</si>
  <si>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</si>
  <si>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</si>
  <si>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</si>
  <si>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</si>
  <si>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</si>
  <si>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</si>
  <si>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</si>
  <si>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</si>
  <si>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</si>
  <si>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</si>
  <si>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</si>
  <si>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</si>
  <si>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</si>
  <si>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</si>
  <si>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</si>
  <si>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</si>
  <si>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</si>
  <si>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</si>
  <si>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</si>
  <si>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</si>
  <si>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</si>
  <si>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</si>
  <si>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</si>
  <si>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</si>
  <si>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</si>
  <si>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</si>
  <si>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</si>
  <si>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</si>
  <si>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</si>
  <si>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</si>
  <si>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</si>
  <si>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</si>
  <si>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</si>
  <si>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</si>
  <si>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</si>
  <si>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</si>
  <si>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</si>
  <si>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</si>
  <si>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</si>
  <si>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</si>
  <si>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</si>
  <si>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</si>
  <si>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</si>
  <si>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</si>
  <si>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</si>
  <si>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</si>
  <si>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</si>
  <si>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</si>
  <si>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</si>
  <si>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</si>
  <si>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</si>
  <si>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</si>
  <si>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</si>
  <si>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</si>
  <si>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</si>
  <si>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</si>
  <si>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</si>
  <si>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</si>
  <si>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</si>
  <si>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</si>
  <si>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</si>
  <si>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</si>
  <si>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</si>
  <si>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</si>
  <si>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</si>
  <si>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</si>
  <si>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</si>
  <si>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</si>
  <si>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</si>
  <si>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</si>
  <si>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</si>
  <si>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</si>
  <si>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</si>
  <si>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</si>
  <si>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</si>
  <si>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</si>
  <si>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</si>
  <si>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</si>
  <si>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</si>
  <si>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</si>
  <si>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</si>
  <si>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</si>
  <si>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</si>
  <si>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</si>
  <si>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</si>
  <si>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</si>
  <si>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</si>
  <si>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</si>
  <si>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</si>
  <si>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</si>
  <si>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</si>
  <si>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</si>
  <si>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</si>
  <si>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</si>
  <si>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</si>
  <si>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</si>
  <si>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</si>
  <si>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</si>
  <si>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</si>
  <si>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</si>
  <si>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</si>
  <si>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</si>
  <si>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</si>
  <si>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</si>
  <si>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</si>
  <si>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</si>
  <si>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</si>
  <si>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</si>
  <si>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</si>
  <si>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</si>
  <si>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</si>
  <si>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</si>
  <si>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</si>
  <si>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</si>
  <si>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</si>
  <si>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</si>
  <si>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</si>
  <si>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</si>
  <si>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</si>
  <si>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</si>
  <si>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</si>
  <si>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</si>
  <si>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</si>
  <si>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</si>
  <si>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</si>
  <si>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</si>
  <si>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</si>
  <si>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</si>
  <si>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</si>
  <si>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</si>
  <si>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</si>
  <si>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</si>
  <si>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</si>
  <si>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</si>
  <si>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</si>
  <si>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</si>
  <si>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</si>
  <si>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</si>
  <si>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</si>
  <si>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</si>
  <si>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</si>
  <si>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</si>
  <si>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</si>
  <si>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</si>
  <si>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</si>
  <si>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</si>
  <si>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</si>
  <si>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</si>
  <si>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</si>
  <si>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</si>
  <si>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</si>
  <si>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</si>
  <si>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</si>
  <si>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</si>
  <si>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</si>
  <si>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</si>
  <si>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</si>
  <si>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</si>
  <si>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</si>
  <si>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</si>
  <si>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</si>
  <si>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</si>
  <si>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</si>
  <si>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</si>
  <si>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</si>
  <si>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</si>
  <si>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</si>
  <si>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</si>
  <si>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</si>
  <si>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</si>
  <si>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</si>
  <si>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</si>
  <si>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</si>
  <si>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</si>
  <si>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</si>
  <si>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</si>
  <si>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</si>
  <si>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</si>
  <si>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</si>
  <si>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</si>
  <si>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</si>
  <si>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</si>
  <si>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</si>
  <si>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</si>
  <si>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</si>
  <si>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</si>
  <si>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</si>
  <si>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</si>
  <si>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</si>
  <si>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</si>
  <si>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</si>
  <si>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</si>
  <si>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</si>
  <si>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</si>
  <si>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</si>
  <si>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</si>
  <si>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</si>
  <si>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</si>
  <si>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</si>
  <si>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</si>
  <si>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</si>
  <si>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</si>
  <si>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</si>
  <si>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</si>
  <si>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</si>
  <si>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</si>
  <si>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</si>
  <si>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</si>
  <si>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</si>
  <si>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</si>
  <si>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</si>
  <si>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</si>
  <si>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</si>
  <si>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</si>
  <si>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</si>
  <si>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</si>
  <si>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</si>
  <si>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</si>
  <si>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</si>
  <si>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</si>
  <si>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</si>
  <si>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</si>
  <si>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</si>
  <si>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</si>
  <si>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</si>
  <si>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</si>
  <si>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</si>
  <si>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</si>
  <si>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</si>
  <si>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</si>
  <si>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</si>
  <si>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</si>
  <si>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</si>
  <si>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</si>
  <si>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</si>
  <si>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</si>
  <si>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</si>
  <si>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</si>
  <si>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</si>
  <si>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</si>
  <si>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</si>
  <si>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</si>
  <si>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</si>
  <si>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</si>
  <si>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</si>
  <si>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</si>
  <si>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</si>
  <si>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</si>
  <si>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</si>
  <si>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</si>
  <si>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</si>
  <si>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</si>
  <si>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</si>
  <si>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</si>
  <si>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</si>
  <si>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</si>
  <si>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</si>
  <si>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</si>
  <si>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</si>
  <si>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</si>
  <si>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</si>
  <si>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</si>
  <si>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</si>
  <si>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</si>
  <si>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</si>
  <si>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</si>
  <si>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</si>
  <si>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</si>
  <si>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</si>
  <si>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</si>
  <si>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</si>
  <si>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</si>
  <si>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</si>
  <si>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</si>
  <si>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</si>
  <si>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</si>
  <si>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</si>
  <si>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</si>
  <si>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</si>
  <si>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</si>
  <si>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</si>
  <si>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</si>
  <si>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</si>
  <si>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</si>
  <si>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</si>
  <si>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</si>
  <si>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</si>
  <si>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</si>
  <si>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</si>
  <si>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</si>
  <si>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</si>
  <si>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</si>
  <si>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</si>
  <si>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</si>
  <si>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</si>
  <si>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</si>
  <si>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</si>
  <si>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</si>
  <si>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</si>
  <si>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</si>
  <si>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</si>
  <si>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</si>
  <si>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</si>
  <si>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</si>
  <si>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</si>
  <si>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</si>
  <si>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</si>
  <si>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</si>
  <si>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</si>
  <si>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</si>
  <si>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</si>
  <si>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</si>
  <si>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</si>
  <si>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</si>
  <si>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</si>
  <si>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</si>
  <si>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</si>
  <si>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</si>
  <si>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</si>
  <si>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</si>
  <si>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</si>
  <si>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</si>
  <si>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</si>
  <si>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</si>
  <si>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</si>
  <si>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</si>
  <si>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</si>
  <si>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</si>
  <si>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</si>
  <si>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</si>
  <si>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</si>
  <si>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</si>
  <si>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</si>
  <si>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</si>
  <si>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</si>
  <si>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</si>
  <si>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</si>
  <si>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</si>
  <si>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</si>
  <si>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</si>
  <si>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</si>
  <si>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</si>
  <si>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</si>
  <si>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</si>
  <si>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</si>
  <si>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</si>
  <si>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</si>
  <si>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</si>
  <si>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</si>
  <si>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</si>
  <si>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</si>
  <si>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</si>
  <si>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</si>
  <si>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</si>
  <si>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</si>
  <si>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</si>
  <si>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</si>
  <si>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</si>
  <si>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</si>
  <si>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</si>
  <si>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</si>
  <si>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</si>
  <si>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</si>
  <si>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</si>
  <si>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</si>
  <si>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</si>
  <si>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</si>
  <si>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</si>
  <si>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</si>
  <si>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</si>
  <si>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</si>
  <si>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</si>
  <si>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</si>
  <si>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</si>
  <si>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</si>
  <si>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</si>
  <si>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</si>
  <si>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</si>
  <si>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</si>
  <si>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</si>
  <si>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</si>
  <si>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</si>
  <si>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</si>
  <si>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</si>
  <si>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</si>
  <si>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</si>
  <si>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</si>
  <si>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</si>
  <si>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</si>
  <si>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</si>
  <si>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</si>
  <si>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</si>
  <si>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</si>
  <si>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</si>
  <si>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</si>
  <si>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</si>
  <si>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</si>
  <si>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</si>
  <si>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</si>
  <si>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</si>
  <si>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</si>
  <si>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</si>
  <si>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</si>
  <si>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</si>
  <si>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</si>
  <si>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</si>
  <si>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</si>
  <si>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</si>
  <si>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</si>
  <si>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</si>
  <si>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</si>
  <si>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</si>
  <si>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</si>
  <si>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</si>
  <si>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</si>
  <si>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</si>
  <si>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</si>
  <si>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</si>
  <si>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</si>
  <si>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</si>
  <si>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</si>
  <si>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</si>
  <si>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</si>
  <si>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</si>
  <si>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</si>
  <si>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</si>
  <si>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</si>
  <si>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</si>
  <si>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</si>
  <si>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</si>
  <si>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</si>
  <si>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</si>
  <si>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</si>
  <si>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</si>
  <si>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</si>
  <si>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</si>
  <si>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</si>
  <si>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</si>
  <si>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</si>
  <si>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</si>
  <si>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</si>
  <si>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</si>
  <si>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</si>
  <si>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</si>
  <si>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</si>
  <si>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</si>
  <si>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</si>
  <si>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</si>
  <si>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</si>
  <si>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</si>
  <si>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</si>
  <si>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</si>
  <si>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</si>
  <si>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</si>
  <si>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</si>
  <si>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</si>
  <si>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</si>
  <si>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</si>
  <si>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</si>
  <si>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</si>
  <si>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</si>
  <si>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</si>
  <si>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</si>
  <si>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</si>
  <si>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</si>
  <si>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</si>
  <si>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</si>
  <si>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</si>
  <si>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</si>
  <si>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</si>
  <si>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</si>
  <si>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</si>
  <si>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</si>
  <si>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</si>
  <si>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</si>
  <si>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</si>
  <si>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</si>
  <si>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</si>
  <si>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</si>
  <si>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</si>
  <si>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</si>
  <si>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</si>
  <si>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</si>
  <si>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</si>
  <si>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</si>
  <si>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</si>
  <si>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</si>
  <si>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</si>
  <si>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</si>
  <si>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</si>
  <si>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</si>
  <si>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</si>
  <si>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</si>
  <si>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</si>
  <si>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</si>
  <si>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</si>
  <si>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</si>
  <si>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</si>
  <si>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</si>
  <si>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</si>
  <si>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</si>
  <si>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</si>
  <si>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</si>
  <si>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</si>
  <si>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</si>
  <si>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</si>
  <si>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</si>
  <si>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</si>
  <si>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</si>
  <si>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</si>
  <si>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</si>
  <si>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</si>
  <si>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</si>
  <si>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</si>
  <si>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</si>
  <si>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</si>
  <si>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</si>
  <si>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</si>
  <si>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</si>
  <si>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</si>
  <si>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</si>
  <si>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</si>
  <si>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</si>
  <si>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</si>
  <si>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</si>
  <si>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</si>
  <si>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</si>
  <si>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</si>
  <si>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</si>
  <si>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</si>
  <si>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</si>
  <si>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</si>
  <si>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</si>
  <si>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</si>
  <si>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</si>
  <si>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</si>
  <si>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</si>
  <si>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</si>
  <si>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</si>
  <si>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</si>
  <si>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</si>
  <si>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</si>
  <si>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</si>
  <si>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</si>
  <si>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</si>
  <si>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</si>
  <si>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</si>
  <si>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</si>
  <si>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</si>
  <si>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</si>
  <si>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</si>
  <si>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</si>
  <si>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</si>
  <si>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</si>
  <si>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</si>
  <si>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</si>
  <si>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</si>
  <si>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</si>
  <si>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</si>
  <si>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</si>
  <si>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</si>
  <si>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</si>
  <si>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</si>
  <si>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</si>
  <si>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</si>
  <si>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</si>
  <si>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</si>
  <si>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</si>
  <si>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</si>
  <si>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</si>
  <si>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</si>
  <si>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</si>
  <si>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</si>
  <si>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</si>
  <si>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</si>
  <si>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</si>
  <si>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</si>
  <si>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</si>
  <si>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</si>
  <si>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</si>
  <si>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</si>
  <si>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</si>
  <si>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</si>
  <si>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</si>
  <si>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</si>
  <si>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</si>
  <si>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</si>
  <si>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</si>
  <si>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</si>
  <si>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</si>
  <si>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</si>
  <si>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</si>
  <si>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</si>
  <si>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</si>
  <si>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</si>
  <si>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</si>
  <si>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</si>
  <si>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</si>
  <si>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</si>
  <si>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</si>
  <si>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</si>
  <si>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</si>
  <si>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</si>
  <si>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</si>
  <si>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</si>
  <si>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</si>
  <si>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</si>
  <si>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</si>
  <si>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</si>
  <si>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</si>
  <si>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</si>
  <si>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</si>
  <si>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</si>
  <si>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</si>
  <si>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</si>
  <si>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</si>
  <si>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</si>
  <si>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</si>
  <si>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</si>
  <si>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</si>
  <si>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</si>
  <si>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</si>
  <si>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</si>
  <si>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</si>
  <si>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</si>
  <si>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</si>
  <si>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</si>
  <si>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</si>
  <si>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</si>
  <si>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</si>
  <si>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</si>
  <si>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</si>
  <si>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</si>
  <si>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</si>
  <si>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</si>
  <si>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</si>
  <si>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</si>
  <si>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</si>
  <si>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</si>
  <si>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</si>
  <si>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</si>
  <si>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</si>
  <si>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</si>
  <si>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</si>
  <si>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</si>
  <si>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</si>
  <si>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</si>
  <si>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</si>
  <si>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</si>
  <si>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</si>
  <si>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</si>
  <si>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</si>
  <si>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</si>
  <si>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</si>
  <si>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</si>
  <si>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</si>
  <si>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</si>
  <si>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</si>
  <si>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</si>
  <si>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</si>
  <si>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</si>
  <si>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</si>
  <si>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</si>
  <si>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</si>
  <si>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</si>
  <si>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</si>
  <si>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</si>
  <si>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</si>
  <si>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</si>
  <si>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</si>
  <si>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</si>
  <si>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</si>
  <si>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</si>
  <si>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</si>
  <si>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</si>
  <si>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</si>
  <si>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</si>
  <si>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</si>
  <si>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</si>
  <si>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</si>
  <si>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</si>
  <si>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</si>
  <si>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</si>
  <si>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</si>
  <si>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</si>
  <si>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</si>
  <si>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</si>
  <si>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</si>
  <si>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</si>
  <si>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</si>
  <si>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</si>
  <si>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</si>
  <si>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</si>
  <si>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</si>
  <si>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</si>
  <si>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</si>
  <si>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</si>
  <si>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</si>
  <si>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</si>
  <si>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</si>
  <si>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</si>
  <si>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</si>
  <si>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</si>
  <si>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</si>
  <si>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</si>
  <si>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</si>
  <si>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</si>
  <si>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</si>
  <si>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</si>
  <si>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</si>
  <si>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</si>
  <si>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</si>
  <si>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</si>
  <si>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</si>
  <si>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</si>
  <si>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</si>
  <si>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</si>
  <si>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</si>
  <si>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</si>
  <si>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</si>
  <si>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</si>
  <si>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</si>
  <si>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</si>
  <si>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</si>
  <si>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</si>
  <si>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</si>
  <si>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</si>
  <si>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</si>
  <si>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</si>
  <si>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</si>
  <si>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</si>
  <si>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</si>
  <si>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</si>
  <si>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</si>
  <si>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</si>
  <si>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</si>
  <si>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</si>
  <si>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</si>
  <si>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</si>
  <si>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</si>
  <si>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</si>
  <si>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</si>
  <si>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</si>
  <si>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</si>
  <si>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</si>
  <si>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</si>
  <si>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</si>
  <si>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</si>
  <si>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</si>
  <si>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</si>
  <si>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</si>
  <si>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</si>
  <si>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</si>
  <si>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</si>
  <si>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</si>
  <si>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</si>
  <si>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</si>
  <si>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</si>
  <si>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</si>
  <si>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</si>
  <si>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</si>
  <si>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</si>
  <si>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</si>
  <si>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</si>
  <si>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</si>
  <si>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</si>
  <si>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</si>
  <si>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</si>
  <si>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</si>
  <si>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</si>
  <si>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</si>
  <si>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</si>
  <si>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</si>
  <si>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</si>
  <si>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</si>
  <si>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</si>
  <si>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</si>
  <si>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</si>
  <si>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</si>
  <si>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</si>
  <si>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</si>
  <si>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</si>
  <si>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</si>
  <si>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</si>
  <si>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</si>
  <si>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</si>
  <si>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</si>
  <si>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</si>
  <si>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</si>
  <si>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</si>
  <si>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</si>
  <si>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</si>
  <si>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</si>
  <si>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</si>
  <si>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</si>
  <si>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</si>
  <si>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</si>
  <si>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</si>
  <si>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</si>
  <si>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</si>
  <si>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</si>
  <si>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</si>
  <si>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</si>
  <si>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</si>
  <si>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</si>
  <si>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</si>
  <si>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</si>
  <si>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</si>
  <si>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</si>
  <si>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</si>
  <si>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</si>
  <si>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</si>
  <si>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</si>
  <si>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</si>
  <si>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</si>
  <si>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</si>
  <si>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</si>
  <si>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</si>
  <si>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</si>
  <si>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</si>
  <si>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</si>
  <si>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</si>
  <si>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</si>
  <si>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</si>
  <si>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</si>
  <si>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</si>
  <si>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</si>
  <si>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</si>
  <si>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</si>
  <si>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</si>
  <si>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</si>
  <si>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</si>
  <si>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</si>
  <si>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</si>
  <si>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</si>
  <si>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</si>
  <si>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</si>
  <si>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</si>
  <si>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</si>
  <si>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</si>
  <si>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</si>
  <si>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</si>
  <si>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</si>
  <si>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</si>
  <si>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</si>
  <si>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</si>
  <si>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</si>
  <si>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</si>
  <si>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</si>
  <si>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</si>
  <si>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</si>
  <si>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</si>
  <si>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</si>
  <si>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</si>
  <si>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</si>
  <si>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</si>
  <si>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</si>
  <si>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</si>
  <si>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</si>
  <si>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</si>
  <si>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</si>
  <si>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</si>
  <si>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</si>
  <si>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</si>
  <si>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</si>
  <si>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</si>
  <si>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</si>
  <si>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</si>
  <si>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</si>
  <si>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</si>
  <si>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</si>
  <si>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</si>
  <si>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</si>
  <si>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</si>
  <si>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</si>
  <si>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</si>
  <si>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</si>
  <si>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</si>
  <si>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</si>
  <si>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</si>
  <si>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</si>
  <si>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</si>
  <si>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</si>
  <si>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</si>
  <si>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</si>
  <si>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</si>
  <si>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</si>
  <si>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</si>
  <si>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</si>
  <si>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</si>
  <si>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</si>
  <si>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</si>
  <si>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</si>
  <si>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</si>
  <si>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</si>
  <si>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</si>
  <si>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</si>
  <si>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</si>
  <si>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</si>
  <si>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</si>
  <si>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</si>
  <si>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</si>
  <si>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</si>
  <si>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</si>
  <si>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</si>
  <si>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</si>
  <si>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</si>
  <si>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</si>
  <si>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</si>
  <si>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</si>
  <si>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</si>
  <si>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</si>
  <si>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</si>
  <si>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</si>
  <si>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</si>
  <si>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</si>
  <si>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</si>
  <si>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</si>
  <si>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</si>
  <si>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</si>
  <si>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</si>
  <si>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</si>
  <si>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</si>
  <si>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</si>
  <si>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</si>
  <si>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</si>
  <si>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</si>
  <si>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</si>
  <si>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</si>
  <si>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</si>
  <si>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</si>
  <si>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</si>
  <si>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</si>
  <si>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</si>
  <si>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</si>
  <si>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</si>
  <si>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</si>
  <si>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</si>
  <si>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</si>
  <si>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</si>
  <si>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</si>
  <si>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</si>
  <si>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</si>
  <si>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</si>
  <si>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</si>
  <si>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</si>
  <si>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</si>
  <si>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</si>
  <si>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</si>
  <si>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</si>
  <si>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</si>
  <si>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</si>
  <si>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</si>
  <si>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</si>
  <si>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</si>
  <si>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</si>
  <si>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</si>
  <si>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</si>
  <si>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</si>
  <si>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</si>
  <si>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</si>
  <si>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</si>
  <si>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</si>
  <si>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</si>
  <si>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</si>
  <si>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</si>
  <si>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</si>
  <si>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</si>
  <si>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</si>
  <si>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</si>
  <si>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</si>
  <si>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</si>
  <si>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</si>
  <si>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</si>
  <si>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</si>
  <si>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</si>
  <si>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</si>
  <si>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</si>
  <si>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</si>
  <si>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</si>
  <si>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</si>
  <si>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</si>
  <si>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</si>
  <si>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</si>
  <si>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</si>
  <si>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</si>
  <si>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</si>
  <si>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</si>
  <si>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</si>
  <si>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</si>
  <si>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</si>
  <si>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</si>
  <si>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</si>
  <si>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</si>
  <si>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</si>
  <si>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</si>
  <si>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</si>
  <si>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</si>
  <si>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</si>
  <si>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</si>
  <si>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</si>
  <si>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</si>
  <si>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</si>
  <si>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</si>
  <si>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</si>
  <si>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</si>
  <si>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</si>
  <si>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</si>
  <si>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</si>
  <si>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</si>
  <si>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</si>
  <si>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</si>
  <si>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</si>
  <si>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</si>
  <si>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</si>
  <si>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</si>
  <si>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</si>
  <si>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</si>
  <si>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</si>
  <si>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</si>
  <si>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</si>
  <si>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</si>
  <si>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</si>
  <si>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</si>
  <si>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</si>
  <si>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</si>
  <si>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</si>
  <si>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</si>
  <si>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</si>
  <si>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</si>
  <si>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</si>
  <si>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</si>
  <si>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</si>
  <si>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</si>
  <si>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</si>
  <si>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</si>
  <si>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</si>
  <si>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</si>
  <si>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</si>
  <si>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</si>
  <si>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</si>
  <si>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</si>
  <si>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</si>
  <si>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</si>
  <si>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</si>
  <si>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</si>
  <si>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</si>
  <si>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</si>
  <si>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</si>
  <si>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</si>
  <si>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</si>
  <si>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</si>
  <si>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</si>
  <si>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</si>
  <si>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</si>
  <si>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</si>
  <si>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</si>
  <si>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</si>
  <si>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</si>
  <si>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</si>
  <si>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</si>
  <si>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</si>
  <si>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</si>
  <si>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</si>
  <si>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</si>
  <si>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</si>
  <si>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</si>
  <si>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</si>
  <si>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</si>
  <si>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</si>
  <si>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</si>
  <si>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</si>
  <si>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</si>
  <si>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</si>
  <si>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</si>
  <si>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</si>
  <si>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</si>
  <si>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</si>
  <si>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</si>
  <si>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</si>
  <si>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</si>
  <si>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</si>
  <si>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</si>
  <si>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</si>
  <si>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</si>
  <si>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</si>
  <si>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</si>
  <si>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</si>
  <si>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</si>
  <si>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</si>
  <si>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</si>
  <si>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</si>
  <si>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</si>
  <si>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</si>
  <si>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</si>
  <si>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</si>
  <si>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</si>
  <si>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</si>
  <si>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</si>
  <si>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</si>
  <si>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</si>
  <si>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</si>
  <si>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</si>
  <si>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</si>
  <si>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</si>
  <si>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</si>
  <si>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</si>
  <si>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</si>
  <si>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</si>
  <si>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</si>
  <si>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</si>
  <si>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</si>
  <si>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</si>
  <si>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</si>
  <si>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</si>
  <si>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</si>
  <si>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</si>
  <si>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</si>
  <si>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</si>
  <si>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</si>
  <si>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</si>
  <si>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</si>
  <si>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</si>
  <si>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</si>
  <si>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</si>
  <si>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</si>
  <si>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</si>
  <si>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</si>
  <si>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</si>
  <si>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</si>
  <si>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</si>
  <si>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</si>
  <si>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</si>
  <si>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</si>
  <si>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</si>
  <si>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</si>
  <si>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</si>
  <si>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</si>
  <si>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</si>
  <si>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</si>
  <si>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</si>
  <si>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</si>
  <si>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</si>
  <si>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</si>
  <si>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</si>
  <si>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</si>
  <si>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</si>
  <si>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</si>
  <si>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</si>
  <si>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</si>
  <si>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</si>
  <si>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</si>
  <si>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</si>
  <si>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</si>
  <si>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</si>
  <si>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</si>
  <si>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</si>
  <si>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</si>
  <si>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</si>
  <si>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</si>
  <si>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</si>
  <si>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</si>
  <si>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</si>
  <si>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</si>
  <si>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</si>
  <si>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</si>
  <si>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</si>
  <si>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</si>
  <si>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</si>
  <si>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</si>
  <si>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</si>
  <si>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</si>
  <si>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</si>
  <si>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</si>
  <si>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</si>
  <si>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</si>
  <si>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</si>
  <si>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</si>
  <si>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</si>
  <si>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</si>
  <si>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</si>
  <si>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</si>
  <si>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</si>
  <si>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</si>
  <si>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</si>
  <si>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</si>
  <si>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</si>
  <si>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</si>
  <si>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</si>
  <si>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</si>
  <si>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</si>
  <si>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</si>
  <si>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</si>
  <si>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</si>
  <si>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</si>
  <si>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</si>
  <si>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</si>
  <si>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</si>
  <si>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</si>
  <si>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</si>
  <si>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</si>
  <si>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</si>
  <si>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</si>
  <si>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</si>
  <si>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</si>
  <si>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</si>
  <si>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</si>
  <si>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</si>
  <si>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</si>
  <si>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</si>
  <si>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</si>
  <si>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</si>
  <si>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</si>
  <si>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</si>
  <si>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</si>
  <si>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</si>
  <si>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</si>
  <si>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</si>
  <si>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</si>
  <si>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</si>
  <si>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</si>
  <si>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</si>
  <si>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</si>
  <si>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</si>
  <si>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</si>
  <si>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</si>
  <si>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</si>
  <si>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</si>
  <si>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</si>
  <si>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</si>
  <si>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</si>
  <si>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</si>
  <si>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</si>
  <si>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</si>
  <si>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</si>
  <si>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</si>
  <si>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</si>
  <si>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</si>
  <si>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</si>
  <si>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</si>
  <si>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</si>
  <si>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</si>
  <si>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</si>
  <si>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</si>
  <si>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</si>
  <si>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</si>
  <si>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</si>
  <si>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</si>
  <si>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</si>
  <si>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</si>
  <si>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</si>
  <si>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</si>
  <si>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</si>
  <si>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</si>
  <si>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</si>
  <si>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</si>
  <si>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</si>
  <si>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</si>
  <si>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</si>
  <si>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</si>
  <si>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</si>
  <si>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</si>
  <si>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</si>
  <si>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</si>
  <si>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</si>
  <si>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</si>
  <si>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</si>
  <si>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</si>
  <si>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</si>
  <si>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</si>
  <si>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</si>
  <si>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</si>
  <si>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</si>
  <si>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</si>
  <si>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</si>
  <si>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</si>
  <si>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</si>
  <si>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</si>
  <si>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</si>
  <si>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</si>
  <si>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</si>
  <si>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</si>
  <si>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</si>
  <si>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</si>
  <si>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</si>
  <si>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</si>
  <si>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</si>
  <si>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</si>
  <si>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</si>
  <si>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</si>
  <si>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</si>
  <si>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</si>
  <si>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</si>
  <si>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</si>
  <si>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</si>
  <si>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</si>
  <si>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</si>
  <si>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</si>
  <si>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</si>
  <si>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</si>
  <si>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</si>
  <si>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</si>
  <si>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</si>
  <si>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</si>
  <si>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</si>
  <si>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</si>
  <si>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</si>
  <si>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</si>
  <si>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</si>
  <si>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</si>
  <si>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</si>
  <si>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</si>
  <si>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</si>
  <si>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</si>
  <si>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</si>
  <si>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</si>
  <si>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</si>
  <si>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</si>
  <si>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</si>
  <si>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</si>
  <si>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</si>
  <si>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</si>
  <si>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</si>
  <si>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</si>
  <si>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</si>
  <si>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</si>
  <si>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</si>
  <si>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</si>
  <si>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</si>
  <si>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</si>
  <si>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</si>
  <si>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</si>
  <si>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</si>
  <si>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</si>
  <si>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</si>
  <si>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</si>
  <si>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</si>
  <si>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</si>
  <si>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</si>
  <si>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</si>
  <si>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</si>
  <si>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</si>
  <si>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</si>
  <si>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</si>
  <si>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</si>
  <si>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</si>
  <si>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</si>
  <si>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</si>
  <si>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</si>
  <si>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</si>
  <si>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</si>
  <si>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</si>
  <si>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</si>
  <si>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</si>
  <si>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</si>
  <si>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</si>
  <si>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</si>
  <si>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</si>
  <si>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</si>
  <si>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</si>
  <si>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</si>
  <si>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</si>
  <si>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</si>
  <si>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</si>
  <si>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</si>
  <si>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</si>
  <si>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</si>
  <si>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</si>
  <si>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</si>
  <si>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</si>
  <si>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</si>
  <si>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</si>
  <si>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</si>
  <si>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</si>
  <si>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</si>
  <si>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</si>
  <si>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</si>
  <si>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</si>
  <si>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</si>
  <si>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</si>
  <si>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</si>
  <si>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</si>
  <si>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</si>
  <si>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</si>
  <si>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</si>
  <si>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</si>
  <si>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</si>
  <si>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</si>
  <si>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</si>
  <si>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</si>
  <si>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</si>
  <si>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</si>
  <si>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</si>
  <si>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</si>
  <si>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</si>
  <si>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</si>
  <si>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</si>
  <si>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</si>
  <si>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</si>
  <si>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</si>
  <si>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</si>
  <si>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</si>
  <si>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</si>
  <si>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</si>
  <si>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</si>
  <si>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</si>
  <si>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</si>
  <si>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</si>
  <si>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</si>
  <si>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</si>
  <si>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</si>
  <si>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</si>
  <si>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</si>
  <si>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</si>
  <si>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</si>
  <si>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</si>
  <si>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</si>
  <si>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</si>
  <si>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</si>
  <si>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</si>
  <si>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</si>
  <si>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</si>
  <si>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</si>
  <si>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</si>
  <si>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</si>
  <si>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</si>
  <si>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</si>
  <si>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</si>
  <si>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</si>
  <si>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</si>
  <si>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</si>
  <si>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</si>
  <si>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</si>
  <si>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</si>
  <si>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</si>
  <si>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</si>
  <si>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</si>
  <si>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</si>
  <si>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</si>
  <si>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</si>
  <si>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</si>
  <si>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</si>
  <si>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</si>
  <si>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</si>
  <si>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</si>
  <si>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</si>
  <si>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</si>
  <si>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</si>
  <si>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</si>
  <si>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</si>
  <si>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</si>
  <si>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</si>
  <si>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</si>
  <si>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</si>
  <si>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</si>
  <si>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</si>
  <si>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</si>
  <si>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</si>
  <si>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</si>
  <si>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</si>
  <si>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</si>
  <si>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</si>
  <si>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</si>
  <si>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</si>
  <si>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</si>
  <si>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</si>
  <si>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</si>
  <si>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</si>
  <si>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</si>
  <si>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</si>
  <si>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</si>
  <si>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</si>
  <si>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</si>
  <si>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</si>
  <si>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</si>
  <si>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</si>
  <si>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</si>
  <si>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</si>
  <si>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</si>
  <si>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</si>
  <si>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</si>
  <si>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</si>
  <si>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</si>
  <si>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</si>
  <si>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</si>
  <si>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</si>
  <si>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</si>
  <si>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</si>
  <si>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</si>
  <si>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</si>
  <si>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</si>
  <si>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</si>
  <si>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</si>
  <si>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</si>
  <si>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</si>
  <si>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</si>
  <si>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</si>
  <si>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</si>
  <si>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</si>
  <si>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</si>
  <si>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</si>
  <si>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</si>
  <si>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</si>
  <si>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</si>
  <si>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</si>
  <si>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</si>
  <si>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</si>
  <si>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</si>
  <si>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</si>
  <si>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</si>
  <si>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</si>
  <si>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</si>
  <si>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</si>
  <si>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</si>
  <si>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</si>
  <si>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</si>
  <si>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</si>
  <si>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</si>
  <si>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</si>
  <si>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</si>
  <si>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</si>
  <si>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</si>
  <si>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</si>
  <si>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</si>
  <si>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</si>
  <si>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</si>
  <si>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</si>
  <si>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</si>
  <si>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</si>
  <si>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</si>
  <si>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</si>
  <si>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</si>
  <si>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</si>
  <si>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</si>
  <si>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</si>
  <si>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</si>
  <si>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</si>
  <si>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</si>
  <si>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</si>
  <si>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</si>
  <si>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</si>
  <si>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</si>
  <si>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</si>
  <si>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</si>
  <si>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</si>
  <si>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</si>
  <si>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</si>
  <si>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</si>
  <si>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</si>
  <si>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</si>
  <si>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</si>
  <si>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</si>
  <si>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</si>
  <si>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</si>
  <si>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</si>
  <si>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</si>
  <si>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</si>
  <si>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</si>
  <si>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</si>
  <si>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</si>
  <si>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</si>
  <si>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</si>
  <si>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</si>
  <si>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</si>
  <si>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</si>
  <si>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</si>
  <si>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</si>
  <si>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</si>
  <si>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</si>
  <si>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</si>
  <si>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</si>
  <si>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</si>
  <si>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</si>
  <si>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</si>
  <si>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</si>
  <si>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</si>
  <si>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</si>
  <si>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</si>
  <si>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</si>
  <si>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</si>
  <si>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</si>
  <si>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</si>
  <si>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</si>
  <si>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</si>
  <si>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</si>
  <si>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</si>
  <si>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</si>
  <si>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</si>
  <si>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</si>
  <si>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</si>
  <si>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</si>
  <si>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</si>
  <si>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</si>
  <si>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</si>
  <si>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</si>
  <si>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</si>
  <si>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</si>
  <si>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</si>
  <si>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</si>
  <si>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</si>
  <si>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</si>
  <si>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</si>
  <si>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</si>
  <si>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</si>
  <si>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</si>
  <si>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</si>
  <si>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</si>
  <si>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</si>
  <si>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</si>
  <si>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</si>
  <si>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</si>
  <si>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</si>
  <si>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</si>
  <si>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</si>
  <si>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</si>
  <si>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</si>
  <si>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</si>
  <si>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</si>
  <si>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</si>
  <si>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</si>
  <si>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</si>
  <si>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</si>
  <si>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</si>
  <si>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</si>
  <si>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</si>
  <si>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</si>
  <si>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</si>
  <si>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</si>
  <si>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</si>
  <si>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</si>
  <si>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</si>
  <si>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</si>
  <si>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</si>
  <si>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</si>
  <si>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</si>
  <si>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</si>
  <si>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</si>
  <si>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</si>
  <si>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</si>
  <si>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</si>
  <si>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</si>
  <si>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</si>
  <si>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</si>
  <si>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</si>
  <si>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</si>
  <si>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</si>
  <si>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</si>
  <si>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</si>
  <si>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</si>
  <si>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</si>
  <si>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</si>
  <si>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</si>
  <si>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</si>
  <si>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</si>
  <si>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</si>
  <si>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</si>
  <si>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</si>
  <si>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</si>
  <si>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</si>
  <si>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</si>
  <si>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</si>
  <si>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</si>
  <si>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</si>
  <si>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</si>
  <si>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</si>
  <si>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</si>
  <si>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</si>
  <si>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</si>
  <si>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</si>
  <si>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</si>
  <si>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</si>
  <si>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</si>
  <si>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</si>
  <si>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</si>
  <si>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</si>
  <si>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</si>
  <si>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</si>
  <si>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</si>
  <si>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</si>
  <si>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</si>
  <si>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</si>
  <si>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</si>
  <si>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</si>
  <si>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</si>
  <si>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</si>
  <si>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</si>
  <si>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</si>
  <si>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</si>
  <si>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</si>
  <si>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</si>
  <si>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</si>
  <si>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</si>
  <si>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</si>
  <si>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</si>
  <si>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</si>
  <si>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</si>
  <si>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</si>
  <si>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</si>
  <si>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</si>
  <si>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</si>
  <si>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</si>
  <si>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</si>
  <si>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</si>
  <si>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</si>
  <si>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</si>
  <si>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</si>
  <si>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</si>
  <si>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</si>
  <si>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</si>
  <si>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</si>
  <si>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</si>
  <si>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</si>
  <si>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</si>
  <si>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</si>
  <si>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</si>
  <si>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</si>
  <si>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</si>
  <si>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</si>
  <si>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</si>
  <si>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</si>
  <si>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</si>
  <si>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</si>
  <si>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</si>
  <si>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</si>
  <si>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</si>
  <si>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</si>
  <si>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</si>
  <si>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</si>
  <si>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</si>
  <si>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</si>
  <si>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</si>
  <si>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</si>
  <si>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</si>
  <si>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</si>
  <si>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</si>
  <si>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</si>
  <si>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</si>
  <si>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</si>
  <si>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</si>
  <si>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</si>
  <si>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</si>
  <si>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</si>
  <si>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</si>
  <si>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</si>
  <si>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</si>
  <si>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</si>
  <si>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</si>
  <si>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</si>
  <si>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</si>
  <si>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</si>
  <si>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</si>
  <si>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</si>
  <si>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</si>
  <si>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</si>
  <si>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</si>
  <si>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</si>
  <si>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</si>
  <si>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</si>
  <si>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</si>
  <si>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</si>
  <si>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</si>
  <si>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</si>
  <si>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</si>
  <si>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</si>
  <si>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</si>
  <si>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</si>
  <si>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</si>
  <si>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</si>
  <si>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</si>
  <si>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</si>
  <si>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</si>
  <si>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</si>
  <si>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</si>
  <si>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</si>
  <si>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</si>
  <si>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</si>
  <si>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</si>
  <si>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</si>
  <si>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</si>
  <si>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</si>
  <si>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</si>
  <si>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</si>
  <si>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</si>
  <si>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</si>
  <si>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</si>
  <si>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</si>
  <si>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</si>
  <si>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</si>
  <si>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</si>
  <si>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</si>
  <si>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</si>
  <si>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</si>
  <si>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</si>
  <si>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</si>
  <si>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</si>
  <si>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</si>
  <si>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</si>
  <si>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</si>
  <si>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</si>
  <si>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</si>
  <si>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</si>
  <si>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</si>
  <si>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</si>
  <si>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</si>
  <si>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</si>
  <si>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</si>
  <si>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</si>
  <si>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</si>
  <si>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</si>
  <si>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</si>
  <si>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</si>
  <si>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</si>
  <si>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</si>
  <si>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</si>
  <si>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</si>
  <si>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</si>
  <si>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</si>
  <si>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</si>
  <si>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</si>
  <si>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</si>
  <si>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</si>
  <si>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</si>
  <si>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</si>
  <si>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</si>
  <si>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</si>
  <si>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</si>
  <si>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</si>
  <si>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</si>
  <si>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</si>
  <si>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</si>
  <si>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</si>
  <si>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</si>
  <si>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</si>
  <si>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</si>
  <si>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</si>
  <si>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</si>
  <si>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</si>
  <si>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</si>
  <si>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</si>
  <si>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</si>
  <si>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</si>
  <si>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</si>
  <si>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</si>
  <si>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</si>
  <si>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</si>
  <si>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</si>
  <si>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</si>
  <si>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</si>
  <si>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</si>
  <si>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</si>
  <si>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</si>
  <si>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</si>
  <si>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</si>
  <si>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</si>
  <si>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</si>
  <si>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</si>
  <si>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</si>
  <si>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</si>
  <si>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</si>
  <si>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</si>
  <si>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</si>
  <si>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</si>
  <si>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</si>
  <si>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</si>
  <si>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</si>
  <si>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</si>
  <si>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</si>
  <si>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</si>
  <si>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</si>
  <si>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</si>
  <si>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</si>
  <si>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</si>
  <si>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</si>
  <si>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</si>
  <si>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</si>
  <si>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</si>
  <si>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</si>
  <si>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</si>
  <si>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</si>
  <si>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</si>
  <si>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</si>
  <si>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</si>
  <si>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</si>
  <si>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</si>
  <si>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</si>
  <si>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</si>
  <si>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</si>
  <si>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</si>
  <si>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</si>
  <si>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</si>
  <si>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</si>
  <si>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</si>
  <si>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</si>
  <si>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</si>
  <si>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</si>
  <si>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</si>
  <si>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</si>
  <si>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</si>
  <si>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</si>
  <si>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</si>
  <si>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</si>
  <si>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</si>
  <si>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</si>
  <si>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</si>
  <si>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</si>
  <si>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</si>
  <si>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</si>
  <si>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</si>
  <si>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</si>
  <si>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</si>
  <si>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</si>
  <si>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</si>
  <si>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</si>
  <si>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</si>
  <si>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</si>
  <si>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</si>
  <si>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</si>
  <si>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</si>
  <si>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</si>
  <si>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</si>
  <si>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</si>
  <si>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</si>
  <si>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</si>
  <si>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</si>
  <si>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</si>
  <si>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</si>
  <si>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</si>
  <si>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</si>
  <si>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2021-47-10001215</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</si>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</sst>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0" zoomScale="85" zoomScaleNormal="85" zoomScaleSheetLayoutView="40" zoomScalePageLayoutView="40" workbookViewId="0">
      <selection activeCell="A17" sqref="A17:G17"/>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36" t="s">
        <v>2654</v>
      </c>
      <c r="D2" s="237"/>
      <c r="E2" s="237"/>
      <c r="F2" s="237"/>
      <c r="G2" s="237"/>
      <c r="H2" s="237"/>
      <c r="I2" s="237"/>
      <c r="J2" s="237"/>
      <c r="K2" s="237"/>
      <c r="L2" s="257" t="s">
        <v>2640</v>
      </c>
      <c r="M2" s="257"/>
      <c r="N2" s="262" t="s">
        <v>2641</v>
      </c>
      <c r="O2" s="263"/>
    </row>
    <row r="3" spans="1:20" ht="33" customHeight="1" x14ac:dyDescent="0.25">
      <c r="A3" s="9"/>
      <c r="B3" s="8"/>
      <c r="C3" s="238"/>
      <c r="D3" s="239"/>
      <c r="E3" s="239"/>
      <c r="F3" s="239"/>
      <c r="G3" s="239"/>
      <c r="H3" s="239"/>
      <c r="I3" s="239"/>
      <c r="J3" s="239"/>
      <c r="K3" s="239"/>
      <c r="L3" s="264" t="s">
        <v>1</v>
      </c>
      <c r="M3" s="264"/>
      <c r="N3" s="264" t="s">
        <v>2642</v>
      </c>
      <c r="O3" s="266"/>
    </row>
    <row r="4" spans="1:20" ht="24.75" customHeight="1" thickBot="1" x14ac:dyDescent="0.3">
      <c r="A4" s="10"/>
      <c r="B4" s="12"/>
      <c r="C4" s="240"/>
      <c r="D4" s="241"/>
      <c r="E4" s="241"/>
      <c r="F4" s="241"/>
      <c r="G4" s="241"/>
      <c r="H4" s="241"/>
      <c r="I4" s="241"/>
      <c r="J4" s="241"/>
      <c r="K4" s="241"/>
      <c r="L4" s="267" t="s">
        <v>0</v>
      </c>
      <c r="M4" s="267"/>
      <c r="N4" s="267"/>
      <c r="O4" s="26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2638</v>
      </c>
      <c r="B6" s="223"/>
      <c r="C6" s="223"/>
      <c r="D6" s="223"/>
      <c r="E6" s="223"/>
      <c r="F6" s="223"/>
      <c r="G6" s="223"/>
      <c r="H6" s="223"/>
      <c r="I6" s="223"/>
      <c r="J6" s="223"/>
      <c r="K6" s="223"/>
      <c r="L6" s="223"/>
      <c r="M6" s="223"/>
      <c r="N6" s="223"/>
      <c r="O6" s="22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8" t="str">
        <f>HYPERLINK("#MI_Oferente_Singular!A114","CAPACIDAD RESIDUAL")</f>
        <v>CAPACIDAD RESIDUAL</v>
      </c>
      <c r="F8" s="259"/>
      <c r="G8" s="26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8" t="str">
        <f>HYPERLINK("#MI_Oferente_Singular!A162","TALENTO HUMANO")</f>
        <v>TALENTO HUMANO</v>
      </c>
      <c r="F9" s="259"/>
      <c r="G9" s="26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8" t="str">
        <f>HYPERLINK("#MI_Oferente_Singular!F162","INFRAESTRUCTURA")</f>
        <v>INFRAESTRUCTURA</v>
      </c>
      <c r="F10" s="259"/>
      <c r="G10" s="26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711</v>
      </c>
      <c r="I15" s="32" t="s">
        <v>2624</v>
      </c>
      <c r="J15" s="108" t="s">
        <v>2626</v>
      </c>
      <c r="L15" s="242" t="s">
        <v>8</v>
      </c>
      <c r="M15" s="24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61"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61"/>
      <c r="I20" s="146" t="s">
        <v>711</v>
      </c>
      <c r="J20" s="147" t="s">
        <v>397</v>
      </c>
      <c r="K20" s="148">
        <v>1716365760</v>
      </c>
      <c r="L20" s="149"/>
      <c r="M20" s="149">
        <v>44561</v>
      </c>
      <c r="N20" s="133">
        <f>+(M20-L20)/30</f>
        <v>1485.3666666666666</v>
      </c>
      <c r="O20" s="136"/>
      <c r="U20" s="132"/>
      <c r="V20" s="105">
        <f ca="1">NOW()</f>
        <v>44193.776626736108</v>
      </c>
      <c r="W20" s="105">
        <f ca="1">NOW()</f>
        <v>44193.776626736108</v>
      </c>
    </row>
    <row r="21" spans="1:23" ht="30" customHeight="1" outlineLevel="1" x14ac:dyDescent="0.25">
      <c r="A21" s="9"/>
      <c r="B21" s="71"/>
      <c r="C21" s="5"/>
      <c r="D21" s="5"/>
      <c r="E21" s="5"/>
      <c r="F21" s="5"/>
      <c r="G21" s="5"/>
      <c r="H21" s="70"/>
      <c r="I21" s="146" t="s">
        <v>711</v>
      </c>
      <c r="J21" s="147" t="s">
        <v>721</v>
      </c>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7"/>
      <c r="I37" s="128"/>
      <c r="J37" s="128"/>
      <c r="K37" s="128"/>
      <c r="L37" s="128"/>
      <c r="M37" s="128"/>
      <c r="N37" s="128"/>
      <c r="O37" s="129"/>
    </row>
    <row r="38" spans="1:16" ht="21" customHeight="1" x14ac:dyDescent="0.25">
      <c r="A38" s="9"/>
      <c r="B38" s="256" t="str">
        <f>VLOOKUP(B20,EAS!A2:B1439,2,0)</f>
        <v>FUNDACIÓN PARA BRINDAR UN MEJOR VIVIR (FUMVIR)</v>
      </c>
      <c r="C38" s="256"/>
      <c r="D38" s="256"/>
      <c r="E38" s="256"/>
      <c r="F38" s="256"/>
      <c r="G38" s="5"/>
      <c r="H38" s="130"/>
      <c r="I38" s="265" t="s">
        <v>7</v>
      </c>
      <c r="J38" s="265"/>
      <c r="K38" s="265"/>
      <c r="L38" s="265"/>
      <c r="M38" s="265"/>
      <c r="N38" s="265"/>
      <c r="O38" s="131"/>
    </row>
    <row r="39" spans="1:16" ht="42.95" customHeight="1" thickBot="1" x14ac:dyDescent="0.3">
      <c r="A39" s="10"/>
      <c r="B39" s="11"/>
      <c r="C39" s="11"/>
      <c r="D39" s="11"/>
      <c r="E39" s="11"/>
      <c r="F39" s="11"/>
      <c r="G39" s="11"/>
      <c r="H39" s="10"/>
      <c r="I39" s="251" t="s">
        <v>2722</v>
      </c>
      <c r="J39" s="251"/>
      <c r="K39" s="251"/>
      <c r="L39" s="251"/>
      <c r="M39" s="251"/>
      <c r="N39" s="25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6"/>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6"/>
    </row>
    <row r="44" spans="1:16" ht="15" customHeight="1" x14ac:dyDescent="0.25">
      <c r="A44" s="203" t="s">
        <v>2655</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2685</v>
      </c>
      <c r="C48" s="112" t="s">
        <v>31</v>
      </c>
      <c r="D48" s="110" t="s">
        <v>2676</v>
      </c>
      <c r="E48" s="143">
        <v>43885</v>
      </c>
      <c r="F48" s="143">
        <v>44196</v>
      </c>
      <c r="G48" s="157">
        <f>IF(AND(E48&lt;&gt;"",F48&lt;&gt;""),((F48-E48)/30),"")</f>
        <v>10.366666666666667</v>
      </c>
      <c r="H48" s="114" t="s">
        <v>2686</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2685</v>
      </c>
      <c r="C49" s="112" t="s">
        <v>31</v>
      </c>
      <c r="D49" s="119" t="s">
        <v>2676</v>
      </c>
      <c r="E49" s="143">
        <v>43885</v>
      </c>
      <c r="F49" s="143">
        <v>44196</v>
      </c>
      <c r="G49" s="157">
        <f t="shared" ref="G49:G50" si="2">IF(AND(E49&lt;&gt;"",F49&lt;&gt;""),((F49-E49)/30),"")</f>
        <v>10.366666666666667</v>
      </c>
      <c r="H49" s="120" t="s">
        <v>2686</v>
      </c>
      <c r="I49" s="113" t="s">
        <v>711</v>
      </c>
      <c r="J49" s="113" t="s">
        <v>721</v>
      </c>
      <c r="K49" s="116"/>
      <c r="L49" s="115" t="s">
        <v>1148</v>
      </c>
      <c r="M49" s="117">
        <v>1</v>
      </c>
      <c r="N49" s="115" t="s">
        <v>1151</v>
      </c>
      <c r="O49" s="115" t="s">
        <v>1148</v>
      </c>
      <c r="P49" s="78"/>
    </row>
    <row r="50" spans="1:16" s="6" customFormat="1" ht="24.75" customHeight="1" x14ac:dyDescent="0.25">
      <c r="A50" s="141">
        <v>3</v>
      </c>
      <c r="B50" s="120" t="s">
        <v>2685</v>
      </c>
      <c r="C50" s="112" t="s">
        <v>31</v>
      </c>
      <c r="D50" s="119" t="s">
        <v>2676</v>
      </c>
      <c r="E50" s="143">
        <v>43885</v>
      </c>
      <c r="F50" s="143">
        <v>44196</v>
      </c>
      <c r="G50" s="157">
        <f t="shared" si="2"/>
        <v>10.366666666666667</v>
      </c>
      <c r="H50" s="120" t="s">
        <v>2686</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2685</v>
      </c>
      <c r="C51" s="112" t="s">
        <v>31</v>
      </c>
      <c r="D51" s="119" t="s">
        <v>2676</v>
      </c>
      <c r="E51" s="143">
        <v>43885</v>
      </c>
      <c r="F51" s="143">
        <v>44196</v>
      </c>
      <c r="G51" s="157">
        <f t="shared" ref="G51:G107" si="3">IF(AND(E51&lt;&gt;"",F51&lt;&gt;""),((F51-E51)/30),"")</f>
        <v>10.366666666666667</v>
      </c>
      <c r="H51" s="120" t="s">
        <v>2686</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2685</v>
      </c>
      <c r="C52" s="112" t="s">
        <v>31</v>
      </c>
      <c r="D52" s="110" t="s">
        <v>2679</v>
      </c>
      <c r="E52" s="143">
        <v>43885</v>
      </c>
      <c r="F52" s="143">
        <v>44196</v>
      </c>
      <c r="G52" s="157">
        <f t="shared" si="3"/>
        <v>10.366666666666667</v>
      </c>
      <c r="H52" s="120" t="s">
        <v>2692</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2685</v>
      </c>
      <c r="C53" s="122" t="s">
        <v>31</v>
      </c>
      <c r="D53" s="119" t="s">
        <v>2679</v>
      </c>
      <c r="E53" s="143">
        <v>43885</v>
      </c>
      <c r="F53" s="143">
        <v>44196</v>
      </c>
      <c r="G53" s="157">
        <f t="shared" si="3"/>
        <v>10.366666666666667</v>
      </c>
      <c r="H53" s="120" t="s">
        <v>2692</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2685</v>
      </c>
      <c r="C54" s="122" t="s">
        <v>31</v>
      </c>
      <c r="D54" s="119" t="s">
        <v>2679</v>
      </c>
      <c r="E54" s="143">
        <v>43885</v>
      </c>
      <c r="F54" s="143">
        <v>44196</v>
      </c>
      <c r="G54" s="157">
        <f t="shared" si="3"/>
        <v>10.366666666666667</v>
      </c>
      <c r="H54" s="120" t="s">
        <v>2692</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2685</v>
      </c>
      <c r="C55" s="122" t="s">
        <v>31</v>
      </c>
      <c r="D55" s="119" t="s">
        <v>2689</v>
      </c>
      <c r="E55" s="143">
        <v>43085</v>
      </c>
      <c r="F55" s="143">
        <v>43404</v>
      </c>
      <c r="G55" s="157">
        <f t="shared" si="3"/>
        <v>10.633333333333333</v>
      </c>
      <c r="H55" s="120" t="s">
        <v>2690</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2685</v>
      </c>
      <c r="C56" s="122" t="s">
        <v>31</v>
      </c>
      <c r="D56" s="119" t="s">
        <v>2689</v>
      </c>
      <c r="E56" s="143">
        <v>43085</v>
      </c>
      <c r="F56" s="143">
        <v>43404</v>
      </c>
      <c r="G56" s="157">
        <f t="shared" si="3"/>
        <v>10.633333333333333</v>
      </c>
      <c r="H56" s="120" t="s">
        <v>2690</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2685</v>
      </c>
      <c r="C57" s="122" t="s">
        <v>31</v>
      </c>
      <c r="D57" s="119" t="s">
        <v>2689</v>
      </c>
      <c r="E57" s="143">
        <v>43085</v>
      </c>
      <c r="F57" s="143">
        <v>43404</v>
      </c>
      <c r="G57" s="157">
        <f t="shared" si="3"/>
        <v>10.633333333333333</v>
      </c>
      <c r="H57" s="120" t="s">
        <v>2690</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2685</v>
      </c>
      <c r="C58" s="122" t="s">
        <v>31</v>
      </c>
      <c r="D58" s="119" t="s">
        <v>2689</v>
      </c>
      <c r="E58" s="143">
        <v>43085</v>
      </c>
      <c r="F58" s="143">
        <v>43404</v>
      </c>
      <c r="G58" s="157">
        <f t="shared" si="3"/>
        <v>10.633333333333333</v>
      </c>
      <c r="H58" s="120" t="s">
        <v>2690</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2685</v>
      </c>
      <c r="C59" s="122" t="s">
        <v>31</v>
      </c>
      <c r="D59" s="119" t="s">
        <v>2688</v>
      </c>
      <c r="E59" s="143">
        <v>43405</v>
      </c>
      <c r="F59" s="143">
        <v>43448</v>
      </c>
      <c r="G59" s="157">
        <f t="shared" si="3"/>
        <v>1.4333333333333333</v>
      </c>
      <c r="H59" s="120" t="s">
        <v>2690</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2685</v>
      </c>
      <c r="C60" s="122" t="s">
        <v>31</v>
      </c>
      <c r="D60" s="119" t="s">
        <v>2688</v>
      </c>
      <c r="E60" s="143">
        <v>43405</v>
      </c>
      <c r="F60" s="143">
        <v>43448</v>
      </c>
      <c r="G60" s="157">
        <f t="shared" si="3"/>
        <v>1.4333333333333333</v>
      </c>
      <c r="H60" s="120" t="s">
        <v>2690</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2685</v>
      </c>
      <c r="C61" s="122" t="s">
        <v>31</v>
      </c>
      <c r="D61" s="119" t="s">
        <v>2688</v>
      </c>
      <c r="E61" s="143">
        <v>43405</v>
      </c>
      <c r="F61" s="143">
        <v>43448</v>
      </c>
      <c r="G61" s="157">
        <f t="shared" si="3"/>
        <v>1.4333333333333333</v>
      </c>
      <c r="H61" s="120" t="s">
        <v>2690</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2685</v>
      </c>
      <c r="C62" s="122" t="s">
        <v>31</v>
      </c>
      <c r="D62" s="119" t="s">
        <v>2688</v>
      </c>
      <c r="E62" s="143">
        <v>43405</v>
      </c>
      <c r="F62" s="143">
        <v>43448</v>
      </c>
      <c r="G62" s="157">
        <f t="shared" si="3"/>
        <v>1.4333333333333333</v>
      </c>
      <c r="H62" s="120" t="s">
        <v>2690</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2685</v>
      </c>
      <c r="C63" s="122" t="s">
        <v>31</v>
      </c>
      <c r="D63" s="119" t="s">
        <v>2687</v>
      </c>
      <c r="E63" s="143">
        <v>43486</v>
      </c>
      <c r="F63" s="143">
        <v>43738</v>
      </c>
      <c r="G63" s="157">
        <f t="shared" si="3"/>
        <v>8.4</v>
      </c>
      <c r="H63" s="120" t="s">
        <v>2691</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2685</v>
      </c>
      <c r="C64" s="177" t="s">
        <v>31</v>
      </c>
      <c r="D64" s="119" t="s">
        <v>2687</v>
      </c>
      <c r="E64" s="143">
        <v>43486</v>
      </c>
      <c r="F64" s="143">
        <v>43738</v>
      </c>
      <c r="G64" s="157">
        <f t="shared" si="3"/>
        <v>8.4</v>
      </c>
      <c r="H64" s="120" t="s">
        <v>2691</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2685</v>
      </c>
      <c r="C65" s="177" t="s">
        <v>31</v>
      </c>
      <c r="D65" s="119" t="s">
        <v>2687</v>
      </c>
      <c r="E65" s="143">
        <v>43486</v>
      </c>
      <c r="F65" s="143">
        <v>43738</v>
      </c>
      <c r="G65" s="157">
        <f t="shared" si="3"/>
        <v>8.4</v>
      </c>
      <c r="H65" s="120" t="s">
        <v>2691</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2685</v>
      </c>
      <c r="C66" s="177" t="s">
        <v>31</v>
      </c>
      <c r="D66" s="119" t="s">
        <v>2687</v>
      </c>
      <c r="E66" s="143">
        <v>43486</v>
      </c>
      <c r="F66" s="143">
        <v>43738</v>
      </c>
      <c r="G66" s="157">
        <f t="shared" si="3"/>
        <v>8.4</v>
      </c>
      <c r="H66" s="120" t="s">
        <v>2691</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2685</v>
      </c>
      <c r="C67" s="177" t="s">
        <v>31</v>
      </c>
      <c r="D67" s="175" t="s">
        <v>2693</v>
      </c>
      <c r="E67" s="178">
        <v>41329</v>
      </c>
      <c r="F67" s="178">
        <v>41639</v>
      </c>
      <c r="G67" s="157">
        <f t="shared" si="3"/>
        <v>10.333333333333334</v>
      </c>
      <c r="H67" s="180" t="s">
        <v>2706</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2685</v>
      </c>
      <c r="C68" s="177" t="s">
        <v>31</v>
      </c>
      <c r="D68" s="175" t="s">
        <v>2694</v>
      </c>
      <c r="E68" s="178">
        <v>41662</v>
      </c>
      <c r="F68" s="178">
        <v>41912</v>
      </c>
      <c r="G68" s="157">
        <f t="shared" si="3"/>
        <v>8.3333333333333339</v>
      </c>
      <c r="H68" s="180" t="s">
        <v>2707</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2685</v>
      </c>
      <c r="C69" s="177" t="s">
        <v>31</v>
      </c>
      <c r="D69" s="175" t="s">
        <v>2695</v>
      </c>
      <c r="E69" s="178">
        <v>42002</v>
      </c>
      <c r="F69" s="178">
        <v>42369</v>
      </c>
      <c r="G69" s="157">
        <f t="shared" si="3"/>
        <v>12.233333333333333</v>
      </c>
      <c r="H69" s="180" t="s">
        <v>2708</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2685</v>
      </c>
      <c r="C70" s="177" t="s">
        <v>31</v>
      </c>
      <c r="D70" s="175" t="s">
        <v>2696</v>
      </c>
      <c r="E70" s="178">
        <v>42036</v>
      </c>
      <c r="F70" s="178">
        <v>42369</v>
      </c>
      <c r="G70" s="157">
        <f t="shared" si="3"/>
        <v>11.1</v>
      </c>
      <c r="H70" s="180" t="s">
        <v>2709</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2685</v>
      </c>
      <c r="C71" s="177" t="s">
        <v>31</v>
      </c>
      <c r="D71" s="175" t="s">
        <v>2697</v>
      </c>
      <c r="E71" s="178" t="s">
        <v>2698</v>
      </c>
      <c r="F71" s="178" t="s">
        <v>2699</v>
      </c>
      <c r="G71" s="157">
        <f t="shared" si="3"/>
        <v>10.633333333333333</v>
      </c>
      <c r="H71" s="180" t="s">
        <v>2710</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2685</v>
      </c>
      <c r="C72" s="177" t="s">
        <v>31</v>
      </c>
      <c r="D72" s="175" t="s">
        <v>2700</v>
      </c>
      <c r="E72" s="178" t="s">
        <v>2701</v>
      </c>
      <c r="F72" s="178" t="s">
        <v>2702</v>
      </c>
      <c r="G72" s="157">
        <f t="shared" si="3"/>
        <v>0.96666666666666667</v>
      </c>
      <c r="H72" s="184" t="s">
        <v>2711</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2685</v>
      </c>
      <c r="C73" s="177" t="s">
        <v>31</v>
      </c>
      <c r="D73" s="175" t="s">
        <v>2703</v>
      </c>
      <c r="E73" s="178" t="s">
        <v>2704</v>
      </c>
      <c r="F73" s="178" t="s">
        <v>2705</v>
      </c>
      <c r="G73" s="157">
        <f t="shared" si="3"/>
        <v>8.4666666666666668</v>
      </c>
      <c r="H73" s="180" t="s">
        <v>2712</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2685</v>
      </c>
      <c r="C74" s="190" t="s">
        <v>31</v>
      </c>
      <c r="D74" s="186">
        <v>138</v>
      </c>
      <c r="E74" s="187">
        <v>40205</v>
      </c>
      <c r="F74" s="187">
        <v>40543</v>
      </c>
      <c r="G74" s="157">
        <f t="shared" si="3"/>
        <v>11.266666666666667</v>
      </c>
      <c r="H74" s="189" t="s">
        <v>2713</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2685</v>
      </c>
      <c r="C75" s="190" t="s">
        <v>31</v>
      </c>
      <c r="D75" s="186">
        <v>48</v>
      </c>
      <c r="E75" s="187">
        <v>40205</v>
      </c>
      <c r="F75" s="187">
        <v>40543</v>
      </c>
      <c r="G75" s="157">
        <f t="shared" si="3"/>
        <v>11.266666666666667</v>
      </c>
      <c r="H75" s="189" t="s">
        <v>2713</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2685</v>
      </c>
      <c r="C76" s="190" t="s">
        <v>31</v>
      </c>
      <c r="D76" s="186">
        <v>3</v>
      </c>
      <c r="E76" s="187">
        <v>40557</v>
      </c>
      <c r="F76" s="187">
        <v>40908</v>
      </c>
      <c r="G76" s="157">
        <f t="shared" si="3"/>
        <v>11.7</v>
      </c>
      <c r="H76" s="193" t="s">
        <v>2714</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2685</v>
      </c>
      <c r="C77" s="190" t="s">
        <v>31</v>
      </c>
      <c r="D77" s="186">
        <v>23</v>
      </c>
      <c r="E77" s="187">
        <v>40557</v>
      </c>
      <c r="F77" s="187">
        <v>40908</v>
      </c>
      <c r="G77" s="157">
        <f t="shared" si="3"/>
        <v>11.7</v>
      </c>
      <c r="H77" s="189" t="s">
        <v>2714</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2685</v>
      </c>
      <c r="C78" s="190" t="s">
        <v>31</v>
      </c>
      <c r="D78" s="186">
        <v>302</v>
      </c>
      <c r="E78" s="187">
        <v>41243</v>
      </c>
      <c r="F78" s="187">
        <v>41851</v>
      </c>
      <c r="G78" s="157">
        <f t="shared" si="3"/>
        <v>20.266666666666666</v>
      </c>
      <c r="H78" s="193" t="s">
        <v>2715</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2685</v>
      </c>
      <c r="C79" s="190" t="s">
        <v>31</v>
      </c>
      <c r="D79" s="186">
        <v>46</v>
      </c>
      <c r="E79" s="187">
        <v>40921</v>
      </c>
      <c r="F79" s="187">
        <v>41274</v>
      </c>
      <c r="G79" s="157">
        <f t="shared" si="3"/>
        <v>11.766666666666667</v>
      </c>
      <c r="H79" s="193" t="s">
        <v>2716</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2685</v>
      </c>
      <c r="C80" s="190" t="s">
        <v>31</v>
      </c>
      <c r="D80" s="186">
        <v>19</v>
      </c>
      <c r="E80" s="187">
        <v>40921</v>
      </c>
      <c r="F80" s="187">
        <v>41274</v>
      </c>
      <c r="G80" s="157">
        <f t="shared" si="3"/>
        <v>11.766666666666667</v>
      </c>
      <c r="H80" s="189" t="s">
        <v>2716</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2685</v>
      </c>
      <c r="C81" s="190" t="s">
        <v>31</v>
      </c>
      <c r="D81" s="186">
        <v>58</v>
      </c>
      <c r="E81" s="187">
        <v>41297</v>
      </c>
      <c r="F81" s="187">
        <v>41639</v>
      </c>
      <c r="G81" s="157">
        <f t="shared" si="3"/>
        <v>11.4</v>
      </c>
      <c r="H81" s="189" t="s">
        <v>2717</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2685</v>
      </c>
      <c r="C82" s="190" t="s">
        <v>31</v>
      </c>
      <c r="D82" s="186">
        <v>216</v>
      </c>
      <c r="E82" s="187">
        <v>41519</v>
      </c>
      <c r="F82" s="187">
        <v>41851</v>
      </c>
      <c r="G82" s="157">
        <f t="shared" si="3"/>
        <v>11.066666666666666</v>
      </c>
      <c r="H82" s="189" t="s">
        <v>2718</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2685</v>
      </c>
      <c r="C83" s="190" t="s">
        <v>31</v>
      </c>
      <c r="D83" s="186">
        <v>128</v>
      </c>
      <c r="E83" s="187">
        <v>41673</v>
      </c>
      <c r="F83" s="187">
        <v>42035</v>
      </c>
      <c r="G83" s="157">
        <f t="shared" si="3"/>
        <v>12.066666666666666</v>
      </c>
      <c r="H83" s="189" t="s">
        <v>2719</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2685</v>
      </c>
      <c r="C84" s="190" t="s">
        <v>31</v>
      </c>
      <c r="D84" s="186">
        <v>298</v>
      </c>
      <c r="E84" s="187">
        <v>42003</v>
      </c>
      <c r="F84" s="187">
        <v>42369</v>
      </c>
      <c r="G84" s="157">
        <f t="shared" si="3"/>
        <v>12.2</v>
      </c>
      <c r="H84" s="189" t="s">
        <v>2708</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2685</v>
      </c>
      <c r="C85" s="190" t="s">
        <v>31</v>
      </c>
      <c r="D85" s="186">
        <v>78</v>
      </c>
      <c r="E85" s="187">
        <v>42037</v>
      </c>
      <c r="F85" s="187">
        <v>42369</v>
      </c>
      <c r="G85" s="157">
        <f t="shared" si="3"/>
        <v>11.066666666666666</v>
      </c>
      <c r="H85" s="189" t="s">
        <v>2709</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2685</v>
      </c>
      <c r="C86" s="190" t="s">
        <v>31</v>
      </c>
      <c r="D86" s="186">
        <v>471</v>
      </c>
      <c r="E86" s="187">
        <v>42716</v>
      </c>
      <c r="F86" s="187">
        <v>43084</v>
      </c>
      <c r="G86" s="157">
        <f t="shared" si="3"/>
        <v>12.266666666666667</v>
      </c>
      <c r="H86" s="189" t="s">
        <v>2720</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0" t="s">
        <v>2633</v>
      </c>
      <c r="B109" s="201"/>
      <c r="C109" s="201"/>
      <c r="D109" s="201"/>
      <c r="E109" s="201"/>
      <c r="F109" s="201"/>
      <c r="G109" s="201"/>
      <c r="H109" s="201"/>
      <c r="I109" s="201"/>
      <c r="J109" s="201"/>
      <c r="K109" s="201"/>
      <c r="L109" s="201"/>
      <c r="M109" s="201"/>
      <c r="N109" s="201"/>
      <c r="O109" s="202"/>
      <c r="P109" s="76"/>
    </row>
    <row r="110" spans="1:16" ht="15" customHeight="1" x14ac:dyDescent="0.25">
      <c r="A110" s="203" t="s">
        <v>2656</v>
      </c>
      <c r="B110" s="204"/>
      <c r="C110" s="204"/>
      <c r="D110" s="204"/>
      <c r="E110" s="204"/>
      <c r="F110" s="204"/>
      <c r="G110" s="204"/>
      <c r="H110" s="204"/>
      <c r="I110" s="204"/>
      <c r="J110" s="204"/>
      <c r="K110" s="204"/>
      <c r="L110" s="204"/>
      <c r="M110" s="204"/>
      <c r="N110" s="204"/>
      <c r="O110" s="205"/>
    </row>
    <row r="111" spans="1:16" ht="15.75" thickBot="1" x14ac:dyDescent="0.3">
      <c r="A111" s="206"/>
      <c r="B111" s="207"/>
      <c r="C111" s="207"/>
      <c r="D111" s="207"/>
      <c r="E111" s="207"/>
      <c r="F111" s="207"/>
      <c r="G111" s="207"/>
      <c r="H111" s="207"/>
      <c r="I111" s="207"/>
      <c r="J111" s="207"/>
      <c r="K111" s="207"/>
      <c r="L111" s="207"/>
      <c r="M111" s="207"/>
      <c r="N111" s="207"/>
      <c r="O111" s="208"/>
    </row>
    <row r="112" spans="1:16" s="1" customFormat="1" ht="26.25" customHeight="1" thickBot="1" x14ac:dyDescent="0.3">
      <c r="I112" s="214" t="s">
        <v>9</v>
      </c>
      <c r="J112" s="21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2677</v>
      </c>
      <c r="E114" s="143">
        <v>43885</v>
      </c>
      <c r="F114" s="143">
        <v>44196</v>
      </c>
      <c r="G114" s="157">
        <f>IF(AND(E114&lt;&gt;"",F114&lt;&gt;""),((F114-E114)/30),"")</f>
        <v>10.366666666666667</v>
      </c>
      <c r="H114" s="120" t="s">
        <v>2680</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2678</v>
      </c>
      <c r="E115" s="143">
        <v>43885</v>
      </c>
      <c r="F115" s="143">
        <v>44196</v>
      </c>
      <c r="G115" s="157">
        <f t="shared" ref="G115:G116" si="4">IF(AND(E115&lt;&gt;"",F115&lt;&gt;""),((F115-E115)/30),"")</f>
        <v>10.366666666666667</v>
      </c>
      <c r="H115" s="120" t="s">
        <v>2680</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2679</v>
      </c>
      <c r="E116" s="143">
        <v>43885</v>
      </c>
      <c r="F116" s="143">
        <v>44196</v>
      </c>
      <c r="G116" s="157">
        <f t="shared" si="4"/>
        <v>10.366666666666667</v>
      </c>
      <c r="H116" s="120" t="s">
        <v>2680</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2676</v>
      </c>
      <c r="E117" s="143">
        <v>43885</v>
      </c>
      <c r="F117" s="143">
        <v>44196</v>
      </c>
      <c r="G117" s="157">
        <f t="shared" ref="G117:G159" si="5">IF(AND(E117&lt;&gt;"",F117&lt;&gt;""),((F117-E117)/30),"")</f>
        <v>10.366666666666667</v>
      </c>
      <c r="H117" s="120" t="s">
        <v>2680</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6"/>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9" t="s">
        <v>2614</v>
      </c>
      <c r="C165" s="229"/>
      <c r="D165" s="229"/>
      <c r="E165" s="8"/>
      <c r="F165" s="5"/>
      <c r="G165" s="230" t="s">
        <v>2614</v>
      </c>
      <c r="H165" s="230"/>
      <c r="I165" s="231" t="s">
        <v>1164</v>
      </c>
      <c r="J165" s="232"/>
      <c r="K165" s="232"/>
      <c r="L165" s="232"/>
      <c r="M165" s="23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52" t="s">
        <v>2658</v>
      </c>
      <c r="C168" s="252"/>
      <c r="D168" s="252"/>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2668</v>
      </c>
      <c r="B172" s="223"/>
      <c r="C172" s="223"/>
      <c r="D172" s="223"/>
      <c r="E172" s="223"/>
      <c r="F172" s="223"/>
      <c r="G172" s="223"/>
      <c r="H172" s="223"/>
      <c r="I172" s="223"/>
      <c r="J172" s="223"/>
      <c r="K172" s="223"/>
      <c r="L172" s="223"/>
      <c r="M172" s="223"/>
      <c r="N172" s="223"/>
      <c r="O172" s="224"/>
      <c r="P172" s="76"/>
    </row>
    <row r="173" spans="1:28" ht="15" customHeight="1" x14ac:dyDescent="0.25">
      <c r="A173" s="216" t="s">
        <v>2674</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3" t="s">
        <v>2669</v>
      </c>
      <c r="C176" s="243"/>
      <c r="D176" s="243"/>
      <c r="E176" s="243"/>
      <c r="F176" s="243"/>
      <c r="G176" s="243"/>
      <c r="H176" s="20"/>
      <c r="I176" s="196" t="s">
        <v>2675</v>
      </c>
      <c r="J176" s="197"/>
      <c r="K176" s="197"/>
      <c r="L176" s="197"/>
      <c r="M176" s="19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44" t="s">
        <v>17</v>
      </c>
      <c r="C177" s="245"/>
      <c r="D177" s="246"/>
      <c r="E177" s="196" t="s">
        <v>2615</v>
      </c>
      <c r="F177" s="197"/>
      <c r="G177" s="250"/>
      <c r="H177" s="5"/>
      <c r="I177" s="244" t="s">
        <v>17</v>
      </c>
      <c r="J177" s="245"/>
      <c r="K177" s="245"/>
      <c r="L177" s="246"/>
      <c r="M177" s="198" t="s">
        <v>2672</v>
      </c>
      <c r="O177" s="8"/>
      <c r="Q177" s="19"/>
      <c r="R177" s="19"/>
      <c r="S177" s="19"/>
      <c r="T177" s="19"/>
      <c r="U177" s="19"/>
      <c r="V177" s="19"/>
      <c r="W177" s="19"/>
      <c r="X177" s="19"/>
      <c r="Y177" s="19"/>
      <c r="Z177" s="19"/>
      <c r="AA177" s="19"/>
      <c r="AB177" s="19"/>
    </row>
    <row r="178" spans="1:28" ht="23.25" x14ac:dyDescent="0.25">
      <c r="A178" s="9"/>
      <c r="B178" s="247"/>
      <c r="C178" s="248"/>
      <c r="D178" s="249"/>
      <c r="E178" s="164" t="s">
        <v>2616</v>
      </c>
      <c r="F178" s="28" t="s">
        <v>2617</v>
      </c>
      <c r="G178" s="28" t="s">
        <v>2618</v>
      </c>
      <c r="H178" s="5"/>
      <c r="I178" s="247"/>
      <c r="J178" s="248"/>
      <c r="K178" s="248"/>
      <c r="L178" s="249"/>
      <c r="M178" s="199"/>
      <c r="O178" s="8"/>
      <c r="Q178" s="19"/>
      <c r="R178" s="28" t="s">
        <v>2618</v>
      </c>
      <c r="S178" s="19"/>
      <c r="T178" s="19"/>
      <c r="U178" s="255" t="s">
        <v>1165</v>
      </c>
      <c r="V178" s="255"/>
      <c r="W178" s="255"/>
      <c r="X178" s="24">
        <v>0.02</v>
      </c>
      <c r="Y178" s="161"/>
      <c r="Z178" s="162" t="str">
        <f>IF(Y178&gt;0,SUM(E180+Y178),"")</f>
        <v/>
      </c>
      <c r="AA178" s="19"/>
      <c r="AB178" s="19"/>
    </row>
    <row r="179" spans="1:28" ht="23.25" x14ac:dyDescent="0.25">
      <c r="A179" s="9"/>
      <c r="B179" s="209" t="s">
        <v>2669</v>
      </c>
      <c r="C179" s="209"/>
      <c r="D179" s="209"/>
      <c r="E179" s="168">
        <v>0.02</v>
      </c>
      <c r="F179" s="167">
        <v>0.02</v>
      </c>
      <c r="G179" s="162">
        <f>IF(F179&gt;0,SUM(E179+F179),"")</f>
        <v>0.04</v>
      </c>
      <c r="H179" s="5"/>
      <c r="I179" s="209" t="s">
        <v>2671</v>
      </c>
      <c r="J179" s="209"/>
      <c r="K179" s="209"/>
      <c r="L179" s="209"/>
      <c r="M179" s="169"/>
      <c r="O179" s="8"/>
      <c r="Q179" s="19"/>
      <c r="R179" s="156" t="str">
        <f>IF(M179&gt;0,SUM(L179+M179),"")</f>
        <v/>
      </c>
      <c r="T179" s="19"/>
      <c r="U179" s="255" t="s">
        <v>1166</v>
      </c>
      <c r="V179" s="255"/>
      <c r="W179" s="255"/>
      <c r="X179" s="24">
        <v>0.02</v>
      </c>
      <c r="Y179" s="161"/>
      <c r="Z179" s="162" t="str">
        <f>IF(Y179&gt;0,SUM(E181+Y179),"")</f>
        <v/>
      </c>
      <c r="AA179" s="19"/>
      <c r="AB179" s="19"/>
    </row>
    <row r="180" spans="1:28" ht="23.25" hidden="1" x14ac:dyDescent="0.25">
      <c r="A180" s="9"/>
      <c r="B180" s="195"/>
      <c r="C180" s="195"/>
      <c r="D180" s="195"/>
      <c r="E180" s="166"/>
      <c r="H180" s="5"/>
      <c r="I180" s="195"/>
      <c r="J180" s="195"/>
      <c r="K180" s="195"/>
      <c r="L180" s="195"/>
      <c r="M180" s="5"/>
      <c r="O180" s="8"/>
      <c r="Q180" s="19"/>
      <c r="R180" s="156" t="str">
        <f>IF(S180&gt;0,SUM(L180+S180),"")</f>
        <v/>
      </c>
      <c r="S180" s="161"/>
      <c r="T180" s="19"/>
      <c r="U180" s="255" t="s">
        <v>1167</v>
      </c>
      <c r="V180" s="255"/>
      <c r="W180" s="255"/>
      <c r="X180" s="24">
        <v>0.03</v>
      </c>
      <c r="Y180" s="161"/>
      <c r="Z180" s="162" t="str">
        <f>IF(Y180&gt;0,SUM(E182+Y180),"")</f>
        <v/>
      </c>
      <c r="AA180" s="19"/>
      <c r="AB180" s="19"/>
    </row>
    <row r="181" spans="1:28" ht="23.25" hidden="1" x14ac:dyDescent="0.25">
      <c r="A181" s="9"/>
      <c r="B181" s="195"/>
      <c r="C181" s="195"/>
      <c r="D181" s="195"/>
      <c r="E181" s="166"/>
      <c r="H181" s="5"/>
      <c r="I181" s="195"/>
      <c r="J181" s="195"/>
      <c r="K181" s="195"/>
      <c r="L181" s="19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5"/>
      <c r="C182" s="195"/>
      <c r="D182" s="195"/>
      <c r="E182" s="166"/>
      <c r="H182" s="5"/>
      <c r="I182" s="195"/>
      <c r="J182" s="195"/>
      <c r="K182" s="195"/>
      <c r="L182" s="19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68654630.400000006</v>
      </c>
      <c r="F185" s="92"/>
      <c r="G185" s="93"/>
      <c r="H185" s="88"/>
      <c r="I185" s="90" t="s">
        <v>2627</v>
      </c>
      <c r="J185" s="163">
        <f>+SUM(M179:M183)</f>
        <v>0</v>
      </c>
      <c r="K185" s="254" t="s">
        <v>2628</v>
      </c>
      <c r="L185" s="25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13" t="s">
        <v>2636</v>
      </c>
      <c r="C192" s="213"/>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53" t="s">
        <v>2659</v>
      </c>
      <c r="C199" s="253"/>
      <c r="D199" s="253"/>
      <c r="E199" s="253"/>
      <c r="F199" s="253"/>
      <c r="G199" s="253"/>
      <c r="H199" s="253"/>
      <c r="I199" s="253"/>
      <c r="J199" s="253"/>
      <c r="K199" s="253"/>
      <c r="L199" s="253"/>
      <c r="M199" s="253"/>
      <c r="N199" s="253"/>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2682</v>
      </c>
      <c r="J211" s="27" t="s">
        <v>2622</v>
      </c>
      <c r="K211" s="124" t="s">
        <v>2683</v>
      </c>
      <c r="L211" s="21"/>
      <c r="M211" s="21"/>
      <c r="N211" s="21"/>
      <c r="O211" s="8"/>
    </row>
    <row r="212" spans="1:15" x14ac:dyDescent="0.25">
      <c r="A212" s="9"/>
      <c r="B212" s="27" t="s">
        <v>2619</v>
      </c>
      <c r="C212" s="124" t="s">
        <v>2681</v>
      </c>
      <c r="D212" s="21"/>
      <c r="G212" s="27" t="s">
        <v>2621</v>
      </c>
      <c r="H212" s="174">
        <v>958450422</v>
      </c>
      <c r="J212" s="27" t="s">
        <v>2623</v>
      </c>
      <c r="K212" s="124"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2020-12-28T23:38:32Z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