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11. Barranc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75" windowHeight="117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<sst xmlns="http://schemas.openxmlformats.org/spreadsheetml/2006/main" count="3297" uniqueCount="2753">
  <si>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</si>
  <si>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</si>
  <si>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</si>
  <si>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</si>
  <si>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</si>
  <si>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</si>
  <si>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</si>
  <si>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</si>
  <si>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</si>
  <si>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</si>
  <si>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</si>
  <si>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</si>
  <si>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</si>
  <si>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</si>
  <si>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</si>
  <si>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</si>
  <si>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</si>
  <si>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</si>
  <si>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</si>
  <si>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</si>
  <si>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</si>
  <si>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</si>
  <si>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</si>
  <si>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</si>
  <si>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</si>
  <si>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</si>
  <si>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</si>
  <si>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</si>
  <si>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</si>
  <si>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</si>
  <si>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</si>
  <si>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</si>
  <si>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</si>
  <si>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</si>
  <si>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</si>
  <si>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</si>
  <si>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</si>
  <si>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</si>
  <si>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</si>
  <si>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</si>
  <si>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</si>
  <si>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</si>
  <si>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</si>
  <si>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</si>
  <si>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</si>
  <si>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</si>
  <si>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</si>
  <si>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</si>
  <si>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</si>
  <si>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</si>
  <si>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</si>
  <si>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</si>
  <si>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</si>
  <si>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</si>
  <si>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</si>
  <si>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</si>
  <si>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</si>
  <si>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</si>
  <si>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</si>
  <si>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</si>
  <si>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</si>
  <si>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</si>
  <si>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</si>
  <si>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</si>
  <si>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</si>
  <si>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</si>
  <si>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</si>
  <si>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</si>
  <si>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</si>
  <si>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</si>
  <si>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</si>
  <si>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</si>
  <si>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</si>
  <si>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</si>
  <si>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</si>
  <si>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</si>
  <si>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</si>
  <si>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</si>
  <si>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</si>
  <si>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</si>
  <si>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</si>
  <si>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</si>
  <si>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</si>
  <si>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</si>
  <si>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</si>
  <si>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</si>
  <si>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</si>
  <si>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</si>
  <si>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</si>
  <si>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</si>
  <si>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</si>
  <si>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</si>
  <si>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</si>
  <si>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</si>
  <si>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</si>
  <si>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</si>
  <si>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</si>
  <si>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</si>
  <si>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</si>
  <si>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</si>
  <si>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</si>
  <si>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</si>
  <si>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</si>
  <si>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</si>
  <si>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</si>
  <si>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</si>
  <si>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</si>
  <si>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</si>
  <si>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</si>
  <si>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</si>
  <si>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</si>
  <si>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</si>
  <si>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</si>
  <si>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</si>
  <si>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</si>
  <si>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</si>
  <si>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</si>
  <si>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</si>
  <si>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</si>
  <si>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</si>
  <si>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</si>
  <si>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</si>
  <si>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</si>
  <si>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</si>
  <si>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</si>
  <si>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</si>
  <si>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</si>
  <si>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</si>
  <si>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</si>
  <si>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</si>
  <si>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</si>
  <si>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</si>
  <si>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</si>
  <si>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</si>
  <si>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</si>
  <si>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</si>
  <si>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</si>
  <si>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</si>
  <si>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</si>
  <si>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</si>
  <si>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</si>
  <si>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</si>
  <si>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</si>
  <si>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</si>
  <si>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</si>
  <si>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</si>
  <si>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</si>
  <si>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</si>
  <si>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</si>
  <si>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</si>
  <si>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</si>
  <si>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</si>
  <si>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</si>
  <si>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</si>
  <si>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</si>
  <si>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</si>
  <si>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</si>
  <si>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</si>
  <si>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</si>
  <si>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</si>
  <si>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</si>
  <si>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</si>
  <si>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</si>
  <si>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</si>
  <si>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</si>
  <si>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</si>
  <si>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</si>
  <si>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</si>
  <si>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</si>
  <si>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</si>
  <si>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</si>
  <si>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</si>
  <si>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</si>
  <si>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</si>
  <si>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</si>
  <si>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</si>
  <si>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</si>
  <si>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</si>
  <si>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</si>
  <si>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</si>
  <si>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</si>
  <si>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</si>
  <si>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</si>
  <si>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</si>
  <si>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</si>
  <si>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</si>
  <si>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</si>
  <si>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</si>
  <si>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</si>
  <si>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</si>
  <si>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</si>
  <si>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</si>
  <si>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</si>
  <si>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</si>
  <si>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</si>
  <si>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</si>
  <si>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</si>
  <si>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</si>
  <si>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</si>
  <si>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</si>
  <si>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</si>
  <si>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</si>
  <si>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</si>
  <si>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</si>
  <si>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</si>
  <si>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</si>
  <si>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</si>
  <si>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</si>
  <si>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</si>
  <si>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</si>
  <si>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</si>
  <si>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</si>
  <si>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</si>
  <si>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</si>
  <si>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</si>
  <si>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</si>
  <si>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</si>
  <si>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</si>
  <si>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</si>
  <si>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</si>
  <si>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</si>
  <si>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</si>
  <si>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</si>
  <si>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</si>
  <si>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</si>
  <si>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</si>
  <si>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</si>
  <si>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</si>
  <si>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</si>
  <si>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</si>
  <si>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</si>
  <si>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</si>
  <si>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</si>
  <si>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</si>
  <si>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</si>
  <si>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</si>
  <si>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</si>
  <si>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</si>
  <si>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</si>
  <si>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</si>
  <si>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</si>
  <si>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</si>
  <si>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</si>
  <si>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</si>
  <si>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</si>
  <si>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</si>
  <si>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</si>
  <si>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</si>
  <si>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</si>
  <si>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</si>
  <si>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</si>
  <si>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</si>
  <si>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</si>
  <si>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</si>
  <si>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</si>
  <si>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</si>
  <si>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</si>
  <si>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</si>
  <si>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</si>
  <si>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</si>
  <si>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</si>
  <si>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</si>
  <si>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</si>
  <si>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</si>
  <si>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</si>
  <si>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</si>
  <si>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</si>
  <si>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</si>
  <si>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</si>
  <si>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</si>
  <si>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</si>
  <si>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</si>
  <si>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</si>
  <si>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</si>
  <si>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</si>
  <si>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</si>
  <si>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</si>
  <si>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</si>
  <si>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</si>
  <si>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</si>
  <si>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</si>
  <si>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</si>
  <si>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</si>
  <si>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</si>
  <si>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</si>
  <si>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</si>
  <si>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</si>
  <si>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</si>
  <si>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</si>
  <si>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</si>
  <si>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</si>
  <si>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</si>
  <si>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</si>
  <si>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</si>
  <si>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</si>
  <si>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</si>
  <si>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</si>
  <si>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</si>
  <si>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</si>
  <si>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</si>
  <si>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</si>
  <si>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</si>
  <si>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</si>
  <si>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</si>
  <si>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</si>
  <si>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</si>
  <si>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</si>
  <si>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</si>
  <si>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</si>
  <si>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</si>
  <si>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</si>
  <si>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</si>
  <si>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</si>
  <si>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</si>
  <si>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</si>
  <si>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</si>
  <si>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</si>
  <si>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</si>
  <si>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</si>
  <si>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</si>
  <si>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</si>
  <si>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</si>
  <si>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</si>
  <si>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</si>
  <si>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</si>
  <si>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</si>
  <si>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</si>
  <si>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</si>
  <si>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</si>
  <si>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</si>
  <si>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</si>
  <si>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</si>
  <si>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</si>
  <si>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</si>
  <si>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</si>
  <si>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</si>
  <si>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</si>
  <si>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</si>
  <si>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</si>
  <si>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</si>
  <si>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</si>
  <si>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</si>
  <si>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</si>
  <si>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</si>
  <si>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</si>
  <si>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</si>
  <si>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</si>
  <si>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</si>
  <si>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</si>
  <si>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</si>
  <si>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</si>
  <si>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</si>
  <si>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</si>
  <si>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</si>
  <si>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</si>
  <si>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</si>
  <si>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</si>
  <si>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</si>
  <si>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</si>
  <si>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</si>
  <si>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</si>
  <si>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</si>
  <si>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</si>
  <si>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</si>
  <si>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</si>
  <si>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</si>
  <si>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</si>
  <si>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</si>
  <si>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</si>
  <si>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</si>
  <si>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</si>
  <si>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</si>
  <si>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</si>
  <si>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</si>
  <si>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</si>
  <si>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</si>
  <si>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</si>
  <si>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</si>
  <si>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</si>
  <si>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</si>
  <si>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</si>
  <si>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</si>
  <si>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</si>
  <si>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</si>
  <si>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</si>
  <si>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</si>
  <si>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</si>
  <si>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</si>
  <si>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</si>
  <si>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</si>
  <si>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</si>
  <si>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</si>
  <si>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</si>
  <si>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</si>
  <si>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</si>
  <si>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</si>
  <si>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</si>
  <si>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</si>
  <si>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</si>
  <si>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</si>
  <si>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</si>
  <si>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</si>
  <si>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</si>
  <si>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</si>
  <si>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</si>
  <si>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</si>
  <si>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</si>
  <si>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</si>
  <si>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</si>
  <si>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</si>
  <si>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</si>
  <si>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</si>
  <si>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</si>
  <si>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</si>
  <si>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</si>
  <si>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</si>
  <si>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</si>
  <si>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</si>
  <si>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</si>
  <si>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</si>
  <si>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</si>
  <si>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</si>
  <si>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</si>
  <si>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</si>
  <si>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</si>
  <si>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</si>
  <si>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</si>
  <si>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</si>
  <si>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</si>
  <si>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</si>
  <si>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</si>
  <si>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</si>
  <si>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</si>
  <si>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</si>
  <si>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</si>
  <si>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</si>
  <si>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</si>
  <si>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</si>
  <si>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</si>
  <si>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</si>
  <si>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</si>
  <si>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</si>
  <si>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</si>
  <si>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</si>
  <si>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</si>
  <si>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</si>
  <si>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</si>
  <si>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</si>
  <si>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</si>
  <si>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</si>
  <si>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</si>
  <si>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</si>
  <si>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</si>
  <si>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</si>
  <si>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</si>
  <si>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</si>
  <si>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</si>
  <si>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</si>
  <si>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</si>
  <si>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</si>
  <si>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</si>
  <si>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</si>
  <si>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</si>
  <si>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</si>
  <si>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</si>
  <si>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</si>
  <si>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</si>
  <si>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</si>
  <si>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</si>
  <si>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</si>
  <si>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</si>
  <si>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</si>
  <si>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</si>
  <si>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</si>
  <si>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</si>
  <si>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</si>
  <si>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</si>
  <si>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</si>
  <si>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</si>
  <si>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</si>
  <si>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</si>
  <si>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</si>
  <si>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</si>
  <si>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</si>
  <si>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</si>
  <si>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</si>
  <si>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</si>
  <si>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</si>
  <si>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</si>
  <si>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</si>
  <si>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</si>
  <si>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</si>
  <si>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</si>
  <si>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</si>
  <si>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</si>
  <si>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</si>
  <si>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</si>
  <si>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</si>
  <si>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</si>
  <si>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</si>
  <si>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</si>
  <si>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</si>
  <si>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</si>
  <si>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</si>
  <si>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</si>
  <si>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</si>
  <si>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</si>
  <si>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</si>
  <si>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</si>
  <si>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</si>
  <si>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</si>
  <si>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</si>
  <si>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</si>
  <si>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</si>
  <si>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</si>
  <si>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</si>
  <si>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</si>
  <si>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</si>
  <si>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</si>
  <si>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</si>
  <si>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</si>
  <si>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</si>
  <si>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</si>
  <si>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</si>
  <si>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</si>
  <si>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</si>
  <si>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</si>
  <si>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</si>
  <si>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</si>
  <si>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</si>
  <si>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</si>
  <si>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</si>
  <si>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</si>
  <si>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</si>
  <si>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</si>
  <si>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</si>
  <si>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</si>
  <si>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</si>
  <si>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</si>
  <si>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</si>
  <si>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</si>
  <si>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</si>
  <si>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</si>
  <si>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</si>
  <si>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</si>
  <si>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</si>
  <si>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</si>
  <si>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</si>
  <si>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</si>
  <si>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</si>
  <si>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</si>
  <si>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</si>
  <si>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</si>
  <si>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</si>
  <si>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</si>
  <si>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</si>
  <si>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</si>
  <si>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</si>
  <si>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</si>
  <si>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</si>
  <si>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</si>
  <si>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</si>
  <si>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</si>
  <si>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</si>
  <si>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</si>
  <si>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</si>
  <si>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</si>
  <si>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</si>
  <si>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</si>
  <si>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</si>
  <si>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</si>
  <si>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</si>
  <si>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</si>
  <si>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</si>
  <si>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</si>
  <si>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</si>
  <si>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</si>
  <si>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</si>
  <si>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</si>
  <si>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</si>
  <si>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</si>
  <si>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</si>
  <si>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</si>
  <si>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</si>
  <si>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</si>
  <si>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</si>
  <si>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</si>
  <si>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</si>
  <si>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</si>
  <si>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</si>
  <si>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</si>
  <si>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</si>
  <si>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</si>
  <si>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</si>
  <si>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</si>
  <si>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</si>
  <si>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</si>
  <si>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</si>
  <si>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</si>
  <si>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</si>
  <si>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</si>
  <si>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</si>
  <si>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</si>
  <si>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</si>
  <si>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</si>
  <si>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</si>
  <si>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</si>
  <si>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</si>
  <si>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</si>
  <si>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</si>
  <si>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</si>
  <si>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</si>
  <si>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</si>
  <si>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</si>
  <si>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</si>
  <si>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</si>
  <si>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</si>
  <si>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</si>
  <si>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</si>
  <si>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</si>
  <si>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</si>
  <si>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</si>
  <si>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</si>
  <si>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</si>
  <si>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</si>
  <si>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</si>
  <si>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</si>
  <si>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</si>
  <si>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</si>
  <si>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</si>
  <si>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</si>
  <si>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</si>
  <si>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</si>
  <si>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</si>
  <si>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</si>
  <si>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</si>
  <si>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</si>
  <si>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</si>
  <si>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</si>
  <si>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</si>
  <si>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</si>
  <si>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</si>
  <si>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</si>
  <si>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</si>
  <si>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</si>
  <si>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</si>
  <si>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</si>
  <si>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</si>
  <si>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</si>
  <si>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</si>
  <si>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</si>
  <si>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</si>
  <si>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</si>
  <si>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</si>
  <si>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</si>
  <si>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</si>
  <si>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</si>
  <si>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</si>
  <si>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</si>
  <si>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</si>
  <si>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</si>
  <si>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</si>
  <si>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</si>
  <si>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</si>
  <si>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</si>
  <si>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</si>
  <si>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</si>
  <si>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</si>
  <si>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</si>
  <si>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</si>
  <si>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</si>
  <si>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</si>
  <si>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</si>
  <si>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</si>
  <si>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</si>
  <si>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</si>
  <si>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</si>
  <si>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</si>
  <si>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</si>
  <si>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</si>
  <si>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</si>
  <si>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</si>
  <si>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</si>
  <si>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</si>
  <si>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</si>
  <si>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</si>
  <si>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</si>
  <si>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</si>
  <si>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</si>
  <si>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</si>
  <si>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</si>
  <si>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</si>
  <si>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</si>
  <si>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</si>
  <si>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</si>
  <si>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</si>
  <si>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</si>
  <si>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</si>
  <si>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</si>
  <si>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</si>
  <si>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</si>
  <si>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</si>
  <si>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</si>
  <si>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</si>
  <si>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</si>
  <si>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</si>
  <si>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</si>
  <si>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</si>
  <si>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</si>
  <si>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</si>
  <si>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</si>
  <si>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</si>
  <si>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</si>
  <si>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</si>
  <si>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</si>
  <si>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</si>
  <si>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</si>
  <si>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</si>
  <si>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</si>
  <si>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</si>
  <si>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</si>
  <si>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</si>
  <si>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</si>
  <si>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</si>
  <si>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</si>
  <si>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</si>
  <si>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</si>
  <si>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</si>
  <si>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</si>
  <si>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</si>
  <si>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</si>
  <si>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</si>
  <si>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</si>
  <si>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</si>
  <si>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</si>
  <si>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</si>
  <si>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</si>
  <si>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</si>
  <si>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</si>
  <si>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</si>
  <si>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</si>
  <si>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</si>
  <si>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</si>
  <si>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</si>
  <si>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</si>
  <si>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</si>
  <si>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</si>
  <si>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</si>
  <si>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</si>
  <si>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</si>
  <si>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</si>
  <si>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</si>
  <si>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</si>
  <si>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</si>
  <si>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</si>
  <si>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</si>
  <si>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</si>
  <si>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</si>
  <si>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</si>
  <si>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</si>
  <si>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</si>
  <si>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</si>
  <si>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</si>
  <si>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</si>
  <si>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</si>
  <si>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</si>
  <si>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</si>
  <si>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</si>
  <si>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</si>
  <si>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</si>
  <si>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</si>
  <si>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</si>
  <si>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</si>
  <si>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</si>
  <si>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</si>
  <si>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</si>
  <si>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</si>
  <si>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</si>
  <si>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</si>
  <si>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</si>
  <si>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</si>
  <si>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</si>
  <si>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</si>
  <si>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</si>
  <si>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</si>
  <si>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</si>
  <si>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</si>
  <si>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</si>
  <si>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</si>
  <si>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</si>
  <si>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</si>
  <si>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</si>
  <si>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</si>
  <si>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</si>
  <si>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</si>
  <si>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</si>
  <si>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</si>
  <si>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</si>
  <si>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</si>
  <si>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</si>
  <si>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</si>
  <si>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</si>
  <si>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</si>
  <si>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</si>
  <si>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</si>
  <si>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</si>
  <si>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</si>
  <si>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</si>
  <si>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</si>
  <si>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</si>
  <si>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</si>
  <si>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</si>
  <si>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</si>
  <si>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</si>
  <si>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</si>
  <si>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</si>
  <si>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</si>
  <si>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</si>
  <si>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</si>
  <si>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</si>
  <si>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</si>
  <si>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</si>
  <si>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</si>
  <si>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</si>
  <si>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</si>
  <si>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</si>
  <si>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</si>
  <si>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</si>
  <si>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</si>
  <si>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</si>
  <si>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</si>
  <si>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</si>
  <si>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</si>
  <si>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</si>
  <si>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</si>
  <si>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</si>
  <si>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</si>
  <si>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</si>
  <si>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</si>
  <si>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</si>
  <si>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</si>
  <si>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</si>
  <si>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</si>
  <si>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</si>
  <si>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</si>
  <si>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</si>
  <si>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</si>
  <si>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</si>
  <si>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</si>
  <si>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</si>
  <si>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</si>
  <si>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</si>
  <si>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</si>
  <si>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</si>
  <si>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</si>
  <si>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</si>
  <si>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</si>
  <si>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</si>
  <si>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</si>
  <si>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</si>
  <si>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</si>
  <si>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</si>
  <si>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</si>
  <si>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</si>
  <si>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</si>
  <si>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</si>
  <si>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</si>
  <si>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</si>
  <si>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</si>
  <si>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</si>
  <si>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</si>
  <si>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</si>
  <si>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</si>
  <si>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</si>
  <si>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</si>
  <si>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</si>
  <si>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</si>
  <si>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</si>
  <si>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</si>
  <si>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</si>
  <si>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</si>
  <si>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</si>
  <si>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</si>
  <si>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</si>
  <si>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</si>
  <si>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</si>
  <si>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</si>
  <si>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</si>
  <si>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</si>
  <si>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</si>
  <si>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</si>
  <si>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</si>
  <si>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</si>
  <si>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</si>
  <si>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</si>
  <si>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</si>
  <si>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</si>
  <si>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</si>
  <si>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</si>
  <si>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</si>
  <si>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</si>
  <si>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</si>
  <si>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</si>
  <si>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</si>
  <si>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</si>
  <si>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</si>
  <si>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</si>
  <si>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</si>
  <si>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</si>
  <si>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</si>
  <si>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</si>
  <si>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</si>
  <si>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</si>
  <si>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</si>
  <si>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</si>
  <si>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</si>
  <si>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</si>
  <si>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</si>
  <si>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</si>
  <si>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</si>
  <si>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</si>
  <si>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</si>
  <si>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</si>
  <si>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</si>
  <si>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</si>
  <si>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</si>
  <si>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</si>
  <si>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</si>
  <si>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</si>
  <si>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</si>
  <si>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</si>
  <si>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</si>
  <si>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</si>
  <si>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</si>
  <si>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</si>
  <si>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</si>
  <si>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</si>
  <si>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</si>
  <si>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</si>
  <si>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</si>
  <si>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</si>
  <si>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</si>
  <si>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</si>
  <si>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</si>
  <si>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</si>
  <si>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</si>
  <si>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</si>
  <si>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</si>
  <si>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</si>
  <si>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</si>
  <si>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</si>
  <si>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</si>
  <si>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</si>
  <si>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</si>
  <si>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</si>
  <si>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</si>
  <si>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</si>
  <si>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</si>
  <si>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</si>
  <si>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</si>
  <si>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</si>
  <si>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</si>
  <si>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</si>
  <si>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</si>
  <si>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</si>
  <si>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</si>
  <si>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</si>
  <si>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</si>
  <si>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</si>
  <si>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</si>
  <si>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</si>
  <si>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</si>
  <si>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</si>
  <si>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</si>
  <si>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</si>
  <si>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</si>
  <si>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</si>
  <si>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</si>
  <si>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</si>
  <si>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</si>
  <si>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</si>
  <si>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</si>
  <si>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</si>
  <si>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</si>
  <si>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</si>
  <si>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</si>
  <si>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</si>
  <si>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</si>
  <si>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</si>
  <si>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</si>
  <si>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</si>
  <si>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</si>
  <si>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</si>
  <si>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</si>
  <si>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</si>
  <si>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</si>
  <si>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</si>
  <si>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</si>
  <si>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</si>
  <si>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</si>
  <si>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</si>
  <si>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</si>
  <si>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</si>
  <si>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</si>
  <si>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</si>
  <si>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</si>
  <si>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</si>
  <si>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</si>
  <si>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</si>
  <si>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</si>
  <si>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</si>
  <si>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</si>
  <si>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</si>
  <si>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</si>
  <si>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</si>
  <si>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</si>
  <si>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</si>
  <si>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</si>
  <si>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</si>
  <si>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</si>
  <si>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</si>
  <si>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</si>
  <si>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</si>
  <si>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</si>
  <si>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</si>
  <si>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</si>
  <si>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</si>
  <si>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</si>
  <si>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</si>
  <si>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</si>
  <si>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</si>
  <si>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</si>
  <si>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</si>
  <si>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</si>
  <si>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</si>
  <si>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</si>
  <si>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</si>
  <si>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</si>
  <si>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</si>
  <si>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</si>
  <si>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</si>
  <si>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</si>
  <si>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</si>
  <si>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</si>
  <si>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</si>
  <si>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</si>
  <si>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</si>
  <si>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</si>
  <si>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</si>
  <si>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</si>
  <si>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</si>
  <si>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</si>
  <si>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</si>
  <si>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</si>
  <si>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</si>
  <si>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</si>
  <si>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</si>
  <si>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</si>
  <si>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</si>
  <si>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</si>
  <si>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</si>
  <si>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</si>
  <si>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</si>
  <si>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</si>
  <si>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</si>
  <si>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</si>
  <si>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</si>
  <si>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</si>
  <si>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</si>
  <si>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</si>
  <si>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</si>
  <si>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</si>
  <si>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</si>
  <si>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</si>
  <si>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</si>
  <si>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</si>
  <si>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</si>
  <si>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</si>
  <si>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</si>
  <si>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</si>
  <si>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</si>
  <si>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</si>
  <si>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</si>
  <si>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</si>
  <si>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</si>
  <si>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</si>
  <si>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</si>
  <si>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</si>
  <si>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</si>
  <si>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</si>
  <si>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</si>
  <si>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</si>
  <si>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</si>
  <si>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</si>
  <si>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</si>
  <si>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</si>
  <si>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</si>
  <si>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</si>
  <si>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</si>
  <si>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</si>
  <si>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</si>
  <si>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</si>
  <si>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</si>
  <si>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</si>
  <si>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</si>
  <si>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</si>
  <si>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</si>
  <si>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</si>
  <si>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</si>
  <si>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</si>
  <si>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</si>
  <si>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</si>
  <si>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</si>
  <si>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</si>
  <si>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</si>
  <si>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</si>
  <si>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</si>
  <si>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</si>
  <si>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</si>
  <si>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</si>
  <si>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</si>
  <si>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</si>
  <si>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</si>
  <si>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</si>
  <si>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</si>
  <si>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</si>
  <si>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</si>
  <si>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</si>
  <si>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</si>
  <si>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</si>
  <si>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</si>
  <si>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</si>
  <si>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</si>
  <si>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</si>
  <si>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</si>
  <si>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</si>
  <si>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</si>
  <si>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</si>
  <si>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</si>
  <si>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</si>
  <si>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</si>
  <si>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</si>
  <si>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</si>
  <si>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</si>
  <si>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</si>
  <si>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</si>
  <si>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</si>
  <si>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</si>
  <si>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</si>
  <si>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</si>
  <si>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</si>
  <si>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</si>
  <si>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</si>
  <si>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</si>
  <si>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</si>
  <si>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</si>
  <si>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</si>
  <si>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</si>
  <si>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</si>
  <si>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</si>
  <si>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</si>
  <si>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</si>
  <si>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</si>
  <si>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</si>
  <si>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</si>
  <si>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</si>
  <si>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</si>
  <si>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</si>
  <si>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</si>
  <si>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</si>
  <si>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</si>
  <si>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</si>
  <si>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</si>
  <si>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</si>
  <si>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</si>
  <si>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</si>
  <si>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</si>
  <si>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</si>
  <si>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</si>
  <si>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</si>
  <si>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</si>
  <si>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</si>
  <si>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</si>
  <si>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</si>
  <si>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</si>
  <si>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</si>
  <si>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</si>
  <si>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</si>
  <si>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</si>
  <si>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</si>
  <si>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</si>
  <si>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</si>
  <si>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</si>
  <si>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</si>
  <si>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</si>
  <si>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</si>
  <si>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</si>
  <si>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</si>
  <si>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</si>
  <si>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</si>
  <si>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</si>
  <si>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</si>
  <si>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</si>
  <si>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</si>
  <si>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</si>
  <si>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</si>
  <si>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</si>
  <si>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</si>
  <si>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</si>
  <si>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</si>
  <si>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</si>
  <si>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</si>
  <si>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</si>
  <si>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</si>
  <si>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</si>
  <si>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</si>
  <si>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</si>
  <si>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</si>
  <si>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</si>
  <si>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</si>
  <si>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</si>
  <si>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</si>
  <si>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</si>
  <si>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</si>
  <si>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</si>
  <si>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</si>
  <si>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</si>
  <si>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</si>
  <si>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</si>
  <si>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</si>
  <si>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</si>
  <si>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</si>
  <si>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</si>
  <si>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</si>
  <si>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</si>
  <si>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</si>
  <si>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</si>
  <si>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</si>
  <si>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</si>
  <si>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</si>
  <si>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</si>
  <si>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</si>
  <si>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</si>
  <si>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</si>
  <si>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</si>
  <si>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</si>
  <si>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</si>
  <si>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</si>
  <si>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</si>
  <si>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</si>
  <si>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</si>
  <si>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</si>
  <si>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</si>
  <si>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</si>
  <si>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</si>
  <si>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</si>
  <si>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</si>
  <si>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</si>
  <si>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</si>
  <si>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</si>
  <si>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</si>
  <si>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</si>
  <si>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</si>
  <si>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</si>
  <si>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</si>
  <si>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</si>
  <si>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</si>
  <si>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</si>
  <si>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</si>
  <si>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</si>
  <si>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</si>
  <si>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</si>
  <si>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</si>
  <si>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</si>
  <si>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</si>
  <si>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</si>
  <si>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</si>
  <si>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</si>
  <si>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</si>
  <si>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</si>
  <si>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</si>
  <si>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</si>
  <si>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</si>
  <si>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</si>
  <si>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</si>
  <si>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</si>
  <si>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</si>
  <si>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</si>
  <si>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</si>
  <si>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</si>
  <si>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</si>
  <si>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</si>
  <si>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</si>
  <si>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</si>
  <si>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</si>
  <si>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</si>
  <si>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</si>
  <si>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</si>
  <si>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</si>
  <si>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</si>
  <si>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</si>
  <si>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</si>
  <si>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</si>
  <si>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</si>
  <si>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</si>
  <si>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</si>
  <si>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</si>
  <si>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</si>
  <si>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</si>
  <si>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</si>
  <si>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</si>
  <si>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</si>
  <si>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</si>
  <si>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</si>
  <si>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</si>
  <si>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</si>
  <si>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</si>
  <si>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</si>
  <si>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</si>
  <si>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</si>
  <si>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</si>
  <si>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</si>
  <si>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</si>
  <si>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</si>
  <si>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</si>
  <si>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</si>
  <si>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</si>
  <si>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</si>
  <si>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</si>
  <si>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</si>
  <si>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</si>
  <si>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</si>
  <si>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</si>
  <si>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</si>
  <si>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</si>
  <si>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</si>
  <si>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</si>
  <si>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</si>
  <si>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</si>
  <si>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</si>
  <si>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</si>
  <si>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</si>
  <si>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</si>
  <si>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</si>
  <si>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</si>
  <si>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</si>
  <si>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</si>
  <si>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</si>
  <si>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</si>
  <si>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</si>
  <si>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</si>
  <si>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</si>
  <si>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</si>
  <si>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</si>
  <si>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</si>
  <si>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</si>
  <si>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</si>
  <si>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</si>
  <si>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</si>
  <si>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</si>
  <si>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</si>
  <si>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</si>
  <si>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</si>
  <si>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</si>
  <si>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</si>
  <si>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</si>
  <si>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</si>
  <si>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</si>
  <si>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</si>
  <si>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</si>
  <si>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</si>
  <si>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</si>
  <si>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</si>
  <si>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</si>
  <si>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</si>
  <si>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</si>
  <si>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</si>
  <si>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</si>
  <si>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</si>
  <si>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</si>
  <si>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</si>
  <si>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</si>
  <si>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</si>
  <si>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</si>
  <si>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</si>
  <si>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</si>
  <si>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</si>
  <si>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</si>
  <si>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</si>
  <si>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</si>
  <si>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</si>
  <si>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</si>
  <si>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</si>
  <si>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</si>
  <si>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</si>
  <si>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</si>
  <si>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</si>
  <si>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</si>
  <si>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</si>
  <si>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</si>
  <si>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</si>
  <si>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</si>
  <si>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</si>
  <si>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</si>
  <si>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</si>
  <si>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</si>
  <si>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</si>
  <si>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</si>
  <si>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</si>
  <si>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</si>
  <si>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</si>
  <si>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</si>
  <si>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</si>
  <si>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</si>
  <si>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</si>
  <si>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</si>
  <si>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</si>
  <si>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</si>
  <si>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</si>
  <si>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</si>
  <si>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</si>
  <si>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</si>
  <si>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</si>
  <si>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</si>
  <si>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</si>
  <si>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</si>
  <si>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</si>
  <si>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</si>
  <si>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</si>
  <si>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</si>
  <si>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</si>
  <si>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</si>
  <si>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</si>
  <si>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</si>
  <si>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</si>
  <si>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</si>
  <si>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</si>
  <si>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</si>
  <si>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</si>
  <si>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</si>
  <si>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</si>
  <si>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</si>
  <si>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</si>
  <si>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</si>
  <si>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</si>
  <si>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</si>
  <si>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</si>
  <si>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</si>
  <si>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</si>
  <si>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</si>
  <si>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</si>
  <si>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</si>
  <si>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</si>
  <si>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</si>
  <si>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</si>
  <si>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</si>
  <si>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</si>
  <si>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</si>
  <si>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</si>
  <si>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</si>
  <si>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</si>
  <si>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</si>
  <si>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</si>
  <si>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</si>
  <si>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</si>
  <si>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</si>
  <si>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</si>
  <si>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</si>
  <si>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</si>
  <si>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</si>
  <si>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</si>
  <si>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</si>
  <si>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</si>
  <si>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</si>
  <si>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</si>
  <si>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</si>
  <si>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</si>
  <si>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</si>
  <si>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</si>
  <si>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</si>
  <si>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</si>
  <si>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</si>
  <si>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</si>
  <si>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</si>
  <si>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</si>
  <si>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</si>
  <si>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</si>
  <si>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</si>
  <si>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</si>
  <si>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</si>
  <si>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</si>
  <si>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</si>
  <si>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</si>
  <si>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</si>
  <si>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</si>
  <si>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</si>
  <si>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</si>
  <si>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</si>
  <si>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</si>
  <si>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</si>
  <si>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</si>
  <si>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</si>
  <si>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</si>
  <si>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</si>
  <si>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</si>
  <si>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</si>
  <si>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</si>
  <si>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</si>
  <si>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</si>
  <si>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</si>
  <si>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</si>
  <si>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</si>
  <si>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</si>
  <si>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</si>
  <si>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</si>
  <si>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</si>
  <si>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</si>
  <si>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</si>
  <si>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</si>
  <si>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</si>
  <si>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</si>
  <si>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</si>
  <si>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</si>
  <si>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</si>
  <si>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</si>
  <si>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</si>
  <si>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</si>
  <si>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</si>
  <si>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</si>
  <si>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</si>
  <si>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</si>
  <si>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</si>
  <si>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</si>
  <si>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</si>
  <si>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</si>
  <si>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</si>
  <si>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</si>
  <si>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</si>
  <si>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</si>
  <si>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</si>
  <si>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</si>
  <si>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</si>
  <si>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</si>
  <si>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</si>
  <si>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</si>
  <si>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</si>
  <si>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</si>
  <si>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</si>
  <si>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</si>
  <si>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</si>
  <si>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</si>
  <si>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</si>
  <si>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</si>
  <si>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</si>
  <si>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</si>
  <si>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</si>
  <si>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</si>
  <si>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</si>
  <si>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</si>
  <si>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</si>
  <si>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</si>
  <si>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</si>
  <si>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</si>
  <si>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</si>
  <si>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</si>
  <si>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</si>
  <si>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</si>
  <si>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</si>
  <si>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</si>
  <si>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</si>
  <si>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</si>
  <si>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</si>
  <si>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</si>
  <si>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</si>
  <si>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</si>
  <si>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</si>
  <si>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</si>
  <si>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</si>
  <si>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</si>
  <si>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</si>
  <si>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</si>
  <si>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</si>
  <si>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</si>
  <si>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</si>
  <si>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</si>
  <si>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</si>
  <si>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</si>
  <si>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</si>
  <si>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</si>
  <si>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</si>
  <si>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</si>
  <si>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</si>
  <si>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</si>
  <si>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</si>
  <si>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</si>
  <si>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</si>
  <si>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</si>
  <si>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</si>
  <si>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</si>
  <si>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</si>
  <si>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</si>
  <si>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</si>
  <si>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</si>
  <si>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</si>
  <si>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</si>
  <si>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</si>
  <si>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</si>
  <si>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</si>
  <si>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</si>
  <si>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</si>
  <si>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</si>
  <si>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</si>
  <si>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</si>
  <si>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</si>
  <si>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</si>
  <si>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</si>
  <si>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</si>
  <si>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</si>
  <si>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</si>
  <si>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</si>
  <si>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</si>
  <si>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</si>
  <si>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</si>
  <si>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</si>
  <si>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</si>
  <si>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</si>
  <si>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</si>
  <si>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</si>
  <si>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</si>
  <si>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</si>
  <si>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</si>
  <si>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</si>
  <si>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</si>
  <si>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</si>
  <si>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</si>
  <si>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</si>
  <si>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</si>
  <si>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</si>
  <si>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</si>
  <si>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</si>
  <si>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</si>
  <si>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</si>
  <si>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</si>
  <si>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</si>
  <si>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</si>
  <si>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</si>
  <si>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</si>
  <si>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</si>
  <si>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</si>
  <si>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</si>
  <si>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</si>
  <si>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</si>
  <si>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</si>
  <si>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</si>
  <si>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</si>
  <si>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</si>
  <si>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</si>
  <si>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</si>
  <si>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</si>
  <si>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</si>
  <si>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</si>
  <si>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</si>
  <si>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</si>
  <si>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</si>
  <si>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</si>
  <si>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</si>
  <si>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</si>
  <si>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</si>
  <si>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</si>
  <si>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</si>
  <si>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</si>
  <si>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</si>
  <si>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</si>
  <si>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</si>
  <si>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</si>
  <si>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</si>
  <si>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</si>
  <si>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</si>
  <si>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</si>
  <si>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</si>
  <si>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</si>
  <si>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</si>
  <si>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</si>
  <si>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</si>
  <si>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</si>
  <si>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</si>
  <si>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</si>
  <si>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</si>
  <si>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</si>
  <si>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</si>
  <si>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</si>
  <si>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</si>
  <si>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</si>
  <si>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</si>
  <si>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</si>
  <si>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</si>
  <si>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</si>
  <si>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</si>
  <si>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</si>
  <si>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</si>
  <si>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</si>
  <si>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</si>
  <si>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</si>
  <si>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</si>
  <si>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</si>
  <si>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</si>
  <si>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</si>
  <si>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</si>
  <si>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</si>
  <si>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</si>
  <si>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</si>
  <si>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</si>
  <si>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</si>
  <si>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</si>
  <si>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</si>
  <si>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</si>
  <si>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</si>
  <si>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</si>
  <si>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</si>
  <si>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</si>
  <si>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</si>
  <si>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</si>
  <si>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</si>
  <si>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</si>
  <si>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</si>
  <si>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</si>
  <si>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</si>
  <si>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</si>
  <si>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</si>
  <si>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</si>
  <si>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</si>
  <si>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</si>
  <si>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</si>
  <si>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</si>
  <si>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</si>
  <si>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</si>
  <si>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</si>
  <si>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</si>
  <si>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</si>
  <si>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</si>
  <si>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</si>
  <si>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</si>
  <si>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</si>
  <si>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</si>
  <si>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</si>
  <si>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</si>
  <si>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</si>
  <si>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</si>
  <si>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</si>
  <si>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</si>
  <si>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</si>
  <si>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</si>
  <si>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</si>
  <si>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</si>
  <si>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</si>
  <si>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</si>
  <si>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</si>
  <si>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</si>
  <si>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</si>
  <si>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</si>
  <si>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</si>
  <si>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</si>
  <si>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</si>
  <si>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</si>
  <si>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</si>
  <si>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</si>
  <si>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</si>
  <si>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</si>
  <si>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</si>
  <si>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</si>
  <si>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</si>
  <si>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</si>
  <si>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</si>
  <si>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</si>
  <si>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</si>
  <si>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</si>
  <si>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</si>
  <si>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</si>
  <si>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</si>
  <si>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</si>
  <si>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</si>
  <si>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</si>
  <si>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</si>
  <si>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</si>
  <si>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</si>
  <si>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</si>
  <si>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</si>
  <si>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</si>
  <si>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</si>
  <si>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</si>
  <si>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</si>
  <si>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</si>
  <si>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</si>
  <si>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</si>
  <si>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</si>
  <si>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</si>
  <si>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</si>
  <si>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</si>
  <si>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</si>
  <si>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</si>
  <si>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</si>
  <si>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</si>
  <si>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</si>
  <si>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</si>
  <si>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</si>
  <si>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</si>
  <si>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</si>
  <si>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</si>
  <si>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</si>
  <si>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</si>
  <si>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</si>
  <si>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</si>
  <si>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</si>
  <si>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</si>
  <si>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</si>
  <si>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</si>
  <si>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</si>
  <si>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</si>
  <si>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</si>
  <si>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</si>
  <si>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</si>
  <si>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</si>
  <si>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</si>
  <si>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</si>
  <si>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</si>
  <si>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</si>
  <si>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</si>
  <si>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</si>
  <si>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</si>
  <si>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</si>
  <si>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</si>
  <si>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</si>
  <si>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</si>
  <si>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</si>
  <si>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</si>
  <si>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</si>
  <si>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</si>
  <si>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</si>
  <si>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</si>
  <si>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</si>
  <si>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</si>
  <si>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</si>
  <si>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</si>
  <si>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</si>
  <si>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</si>
  <si>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</si>
  <si>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</si>
  <si>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</si>
  <si>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</si>
  <si>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</si>
  <si>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</si>
  <si>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</si>
  <si>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</si>
  <si>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</si>
  <si>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</si>
  <si>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</si>
  <si>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</si>
  <si>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</si>
  <si>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</si>
  <si>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</si>
  <si>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</si>
  <si>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</si>
  <si>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</si>
  <si>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</si>
  <si>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</si>
  <si>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</si>
  <si>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</si>
  <si>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</si>
  <si>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</si>
  <si>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</si>
  <si>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</si>
  <si>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</si>
  <si>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</si>
  <si>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</si>
  <si>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</si>
  <si>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</si>
  <si>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</si>
  <si>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</si>
  <si>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</si>
  <si>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</si>
  <si>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</si>
  <si>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</si>
  <si>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</si>
  <si>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</si>
  <si>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</si>
  <si>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</si>
  <si>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</si>
  <si>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</si>
  <si>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</si>
  <si>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</si>
  <si>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</si>
  <si>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</si>
  <si>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</si>
  <si>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</si>
  <si>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</si>
  <si>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</si>
  <si>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</si>
  <si>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</si>
  <si>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</si>
  <si>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</si>
  <si>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</si>
  <si>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</si>
  <si>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</si>
  <si>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</si>
  <si>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</si>
  <si>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</si>
  <si>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</si>
  <si>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</si>
  <si>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</si>
  <si>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</si>
  <si>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</si>
  <si>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</si>
  <si>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</si>
  <si>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</si>
  <si>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</si>
  <si>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</si>
  <si>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</si>
  <si>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</si>
  <si>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</si>
  <si>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</si>
  <si>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</si>
  <si>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</si>
  <si>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</si>
  <si>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</si>
  <si>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</si>
  <si>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</si>
  <si>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</si>
  <si>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</si>
  <si>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</si>
  <si>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</si>
  <si>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</si>
  <si>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</si>
  <si>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</si>
  <si>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</si>
  <si>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</si>
  <si>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</si>
  <si>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</si>
  <si>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</si>
  <si>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</si>
  <si>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</si>
  <si>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</si>
  <si>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</si>
  <si>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</si>
  <si>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</si>
  <si>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</si>
  <si>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</si>
  <si>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</si>
  <si>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</si>
  <si>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</si>
  <si>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</si>
  <si>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</si>
  <si>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</si>
  <si>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</si>
  <si>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</si>
  <si>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</si>
  <si>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</si>
  <si>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</si>
  <si>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</si>
  <si>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</si>
  <si>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</si>
  <si>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</si>
  <si>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</si>
  <si>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</si>
  <si>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</si>
  <si>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</si>
  <si>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</si>
  <si>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</si>
  <si>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</si>
  <si>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</si>
  <si>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</si>
  <si>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</si>
  <si>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</si>
  <si>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</si>
  <si>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</si>
  <si>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</si>
  <si>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</si>
  <si>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</si>
  <si>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</si>
  <si>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</si>
  <si>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</si>
  <si>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</si>
  <si>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</si>
  <si>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</si>
  <si>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</si>
  <si>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</si>
  <si>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</si>
  <si>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</si>
  <si>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</si>
  <si>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</si>
  <si>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</si>
  <si>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</si>
  <si>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</si>
  <si>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</si>
  <si>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</si>
  <si>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</si>
  <si>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</si>
  <si>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</si>
  <si>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</si>
  <si>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</si>
  <si>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</si>
  <si>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</si>
  <si>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</si>
  <si>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</si>
  <si>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</si>
  <si>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</si>
  <si>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</si>
  <si>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</si>
  <si>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</si>
  <si>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</si>
  <si>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</si>
  <si>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</si>
  <si>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</si>
  <si>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</si>
  <si>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</si>
  <si>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</si>
  <si>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</si>
  <si>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</si>
  <si>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</si>
  <si>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</si>
  <si>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</si>
  <si>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</si>
  <si>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</si>
  <si>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</si>
  <si>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</si>
  <si>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</si>
  <si>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</si>
  <si>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</si>
  <si>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</si>
  <si>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</si>
  <si>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</si>
  <si>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</si>
  <si>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</si>
  <si>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</si>
  <si>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</si>
  <si>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</si>
  <si>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</si>
  <si>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</si>
  <si>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</si>
  <si>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</si>
  <si>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</si>
  <si>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</si>
  <si>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</si>
  <si>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</si>
  <si>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</si>
  <si>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</si>
  <si>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</si>
  <si>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</si>
  <si>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</si>
  <si>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</si>
  <si>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</si>
  <si>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</si>
  <si>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</si>
  <si>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</si>
  <si>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</si>
  <si>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</si>
  <si>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</si>
  <si>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</si>
  <si>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</si>
  <si>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</si>
  <si>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</si>
  <si>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</si>
  <si>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</si>
  <si>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</si>
  <si>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</si>
  <si>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</si>
  <si>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</si>
  <si>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</si>
  <si>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</si>
  <si>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</si>
  <si>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</si>
  <si>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</si>
  <si>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</si>
  <si>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</si>
  <si>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</si>
  <si>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</si>
  <si>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</si>
  <si>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</si>
  <si>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</si>
  <si>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</si>
  <si>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</si>
  <si>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</si>
  <si>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</si>
  <si>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</si>
  <si>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</si>
  <si>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</si>
  <si>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</si>
  <si>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</si>
  <si>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</si>
  <si>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</si>
  <si>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</si>
  <si>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</si>
  <si>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</si>
  <si>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</si>
  <si>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</si>
  <si>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</si>
  <si>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</si>
  <si>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</si>
  <si>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</si>
  <si>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</si>
  <si>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</si>
  <si>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</si>
  <si>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</si>
  <si>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</si>
  <si>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</si>
  <si>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</si>
  <si>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</si>
  <si>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</si>
  <si>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</si>
  <si>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</si>
  <si>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</si>
  <si>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</si>
  <si>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</si>
  <si>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</si>
  <si>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</si>
  <si>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</si>
  <si>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</si>
  <si>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</si>
  <si>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</si>
  <si>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</si>
  <si>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</si>
  <si>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</si>
  <si>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</si>
  <si>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</si>
  <si>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</si>
  <si>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</si>
  <si>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</si>
  <si>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</si>
  <si>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</si>
  <si>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</si>
  <si>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</si>
  <si>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</si>
  <si>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</si>
  <si>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</si>
  <si>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</si>
  <si>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</si>
  <si>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</si>
  <si>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</si>
  <si>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</si>
  <si>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</si>
  <si>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</si>
  <si>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</si>
  <si>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</si>
  <si>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</si>
  <si>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</si>
  <si>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</si>
  <si>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</si>
  <si>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</si>
  <si>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</si>
  <si>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</si>
  <si>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</si>
  <si>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</si>
  <si>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</si>
  <si>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</si>
  <si>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</si>
  <si>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</si>
  <si>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</si>
  <si>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</si>
  <si>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</si>
  <si>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</si>
  <si>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</si>
  <si>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</si>
  <si>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</si>
  <si>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</si>
  <si>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</si>
  <si>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</si>
  <si>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</si>
  <si>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</si>
  <si>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</si>
  <si>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</si>
  <si>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</si>
  <si>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</si>
  <si>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</si>
  <si>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</si>
  <si>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</si>
  <si>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</si>
  <si>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</si>
  <si>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</si>
  <si>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</si>
  <si>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</si>
  <si>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</si>
  <si>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</si>
  <si>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</si>
  <si>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</si>
  <si>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</si>
  <si>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</si>
  <si>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</si>
  <si>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</si>
  <si>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</si>
  <si>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</si>
  <si>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</si>
  <si>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</si>
  <si>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</si>
  <si>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</si>
  <si>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</si>
  <si>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</si>
  <si>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</si>
  <si>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</si>
  <si>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</si>
  <si>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</si>
  <si>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</si>
  <si>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</si>
  <si>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</si>
  <si>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</si>
  <si>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</si>
  <si>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</si>
  <si>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</si>
  <si>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</si>
  <si>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</si>
  <si>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</si>
  <si>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</si>
  <si>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</si>
  <si>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</si>
  <si>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</si>
  <si>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</si>
  <si>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</si>
  <si>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</si>
  <si>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</si>
  <si>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</si>
  <si>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</si>
  <si>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</si>
  <si>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</si>
  <si>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</si>
  <si>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</si>
  <si>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</si>
  <si>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</si>
  <si>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</si>
  <si>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</si>
  <si>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</si>
  <si>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</si>
  <si>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</si>
  <si>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</si>
  <si>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</si>
  <si>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</si>
  <si>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</si>
  <si>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</si>
  <si>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</si>
  <si>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</si>
  <si>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</si>
  <si>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</si>
  <si>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</si>
  <si>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</si>
  <si>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</si>
  <si>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</si>
  <si>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</si>
  <si>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</si>
  <si>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</si>
  <si>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</si>
  <si>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</si>
  <si>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</si>
  <si>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</si>
  <si>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</si>
  <si>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</si>
  <si>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</si>
  <si>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</si>
  <si>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</si>
  <si>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</si>
  <si>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</si>
  <si>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</si>
  <si>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</si>
  <si>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</si>
  <si>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</si>
  <si>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</si>
  <si>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</si>
  <si>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</si>
  <si>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</si>
  <si>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</si>
  <si>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</si>
  <si>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</si>
  <si>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</si>
  <si>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</si>
  <si>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</si>
  <si>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</si>
  <si>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</si>
  <si>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</si>
  <si>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</si>
  <si>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</si>
  <si>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</si>
  <si>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</si>
  <si>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</si>
  <si>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</si>
  <si>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</si>
  <si>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</si>
  <si>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</si>
  <si>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</si>
  <si>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</si>
  <si>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</si>
  <si>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</si>
  <si>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</si>
  <si>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</si>
  <si>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</si>
  <si>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</si>
  <si>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</si>
  <si>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</si>
  <si>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</si>
  <si>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</si>
  <si>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</si>
  <si>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</si>
  <si>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</si>
  <si>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</si>
  <si>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</si>
  <si>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</si>
  <si>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</si>
  <si>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</si>
  <si>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</si>
  <si>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</si>
  <si>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</si>
  <si>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</si>
  <si>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</si>
  <si>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</si>
  <si>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</si>
  <si>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</si>
  <si>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</si>
  <si>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</si>
  <si>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</si>
  <si>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</si>
  <si>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</si>
  <si>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</si>
  <si>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</si>
  <si>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</si>
  <si>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</si>
  <si>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</si>
  <si>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</si>
  <si>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</si>
  <si>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</si>
  <si>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</si>
  <si>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</si>
  <si>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</si>
  <si>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</si>
  <si>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</si>
  <si>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</si>
  <si>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</si>
  <si>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</si>
  <si>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</si>
  <si>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</si>
  <si>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</si>
  <si>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</si>
  <si>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</si>
  <si>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</si>
  <si>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</si>
  <si>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</si>
  <si>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</si>
  <si>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</si>
  <si>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</si>
  <si>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</si>
  <si>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</si>
  <si>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</si>
  <si>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</si>
  <si>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</si>
  <si>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</si>
  <si>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</si>
  <si>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</si>
  <si>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</si>
  <si>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</si>
  <si>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</si>
  <si>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</si>
  <si>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</si>
  <si>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</si>
  <si>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</si>
  <si>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</si>
  <si>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</si>
  <si>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</si>
  <si>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</si>
  <si>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</si>
  <si>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</si>
  <si>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</si>
  <si>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</si>
  <si>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</si>
  <si>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</si>
  <si>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</si>
  <si>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</si>
  <si>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</si>
  <si>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</si>
  <si>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</si>
  <si>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</si>
  <si>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</si>
  <si>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</si>
  <si>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</si>
  <si>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</si>
  <si>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</si>
  <si>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</si>
  <si>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</si>
  <si>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</si>
  <si>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</si>
  <si>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</si>
  <si>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</si>
  <si>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</si>
  <si>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</si>
  <si>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</si>
  <si>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</si>
  <si>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</si>
  <si>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</si>
  <si>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</si>
  <si>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</si>
  <si>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</si>
  <si>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</si>
  <si>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</si>
  <si>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</si>
  <si>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</si>
  <si>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</si>
  <si>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</si>
  <si>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</si>
  <si>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</si>
  <si>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</si>
  <si>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</si>
  <si>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</si>
  <si>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</si>
  <si>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</si>
  <si>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</si>
  <si>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</si>
  <si>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</si>
  <si>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</si>
  <si>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</si>
  <si>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</si>
  <si>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</si>
  <si>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</si>
  <si>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</si>
  <si>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</si>
  <si>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</si>
  <si>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</si>
  <si>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</si>
  <si>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</si>
  <si>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</si>
  <si>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</si>
  <si>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</si>
  <si>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</si>
  <si>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</si>
  <si>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</si>
  <si>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</si>
  <si>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</si>
  <si>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</si>
  <si>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</si>
  <si>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</si>
  <si>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</si>
  <si>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</si>
  <si>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</si>
  <si>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</si>
  <si>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</si>
  <si>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</si>
  <si>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</si>
  <si>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</si>
  <si>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</si>
  <si>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</si>
  <si>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</si>
  <si>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</si>
  <si>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</si>
  <si>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</si>
  <si>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</si>
  <si>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</si>
  <si>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</si>
  <si>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</si>
  <si>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</si>
  <si>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</si>
  <si>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</si>
  <si>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</si>
  <si>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</si>
  <si>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</si>
  <si>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</si>
  <si>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</si>
  <si>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</si>
  <si>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</si>
  <si>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</si>
  <si>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</si>
  <si>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</si>
  <si>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</si>
  <si>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</si>
  <si>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</si>
  <si>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</si>
  <si>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</si>
  <si>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</si>
  <si>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</si>
  <si>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</si>
  <si>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</si>
  <si>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</si>
  <si>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</si>
  <si>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</si>
  <si>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</si>
  <si>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</si>
  <si>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</si>
  <si>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</si>
  <si>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</si>
  <si>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</si>
  <si>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</si>
  <si>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</si>
  <si>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</si>
  <si>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</si>
  <si>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</si>
  <si>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</si>
  <si>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</si>
  <si>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</si>
  <si>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</si>
  <si>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</si>
  <si>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</si>
  <si>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</si>
  <si>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</si>
  <si>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</si>
  <si>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</si>
  <si>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</si>
  <si>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</si>
  <si>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</si>
  <si>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</si>
  <si>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</si>
  <si>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</si>
  <si>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</si>
  <si>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</si>
  <si>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</si>
  <si>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</si>
  <si>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</si>
  <si>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</si>
  <si>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</si>
  <si>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</si>
  <si>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</si>
  <si>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</si>
  <si>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</si>
  <si>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</si>
  <si>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</si>
  <si>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</si>
  <si>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</si>
  <si>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</si>
  <si>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</si>
  <si>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</si>
  <si>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</si>
  <si>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</si>
  <si>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</si>
  <si>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</si>
  <si>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</si>
  <si>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</si>
  <si>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</si>
  <si>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</si>
  <si>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</si>
  <si>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</si>
  <si>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</si>
  <si>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</si>
  <si>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</si>
  <si>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</si>
  <si>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</si>
  <si>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</si>
  <si>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</si>
  <si>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</si>
  <si>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</si>
  <si>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</si>
  <si>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</si>
  <si>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</si>
  <si>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</si>
  <si>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</si>
  <si>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</si>
  <si>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</si>
  <si>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</si>
  <si>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</si>
  <si>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</si>
  <si>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</si>
  <si>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</si>
  <si>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</si>
  <si>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</si>
  <si>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</si>
  <si>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</si>
  <si>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</si>
  <si>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</si>
  <si>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</si>
  <si>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</si>
  <si>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</si>
  <si>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</si>
  <si>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</si>
  <si>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</si>
  <si>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</si>
  <si>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</si>
  <si>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</si>
  <si>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</si>
  <si>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</si>
  <si>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</si>
  <si>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</si>
  <si>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</si>
  <si>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</si>
  <si>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</si>
  <si>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</si>
  <si>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</si>
  <si>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</si>
  <si>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</si>
  <si>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</si>
  <si>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</si>
  <si>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</si>
  <si>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</si>
  <si>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</si>
  <si>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</si>
  <si>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</si>
  <si>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</si>
  <si>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</si>
  <si>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</si>
  <si>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</si>
  <si>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</si>
  <si>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</si>
  <si>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</si>
  <si>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</si>
  <si>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</si>
  <si>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</si>
  <si>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</si>
  <si>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</si>
  <si>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</si>
  <si>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</si>
  <si>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</si>
  <si>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</si>
  <si>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</si>
  <si>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</si>
  <si>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</si>
  <si>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</si>
  <si>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</si>
  <si>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</si>
  <si>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</si>
  <si>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</si>
  <si>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</si>
  <si>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</si>
  <si>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</si>
  <si>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</si>
  <si>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</si>
  <si>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</si>
  <si>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</si>
  <si>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</si>
  <si>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</si>
  <si>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</si>
  <si>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</si>
  <si>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</si>
  <si>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</si>
  <si>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</si>
  <si>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</si>
  <si>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</si>
  <si>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</si>
  <si>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</si>
  <si>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</si>
  <si>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</si>
  <si>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</si>
  <si>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</si>
  <si>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</si>
  <si>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</si>
  <si>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</si>
  <si>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</si>
  <si>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</si>
  <si>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</si>
  <si>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</si>
  <si>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</si>
  <si>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</si>
  <si>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</si>
  <si>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</si>
  <si>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</si>
  <si>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</si>
  <si>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</si>
  <si>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</si>
  <si>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</si>
  <si>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</si>
  <si>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</si>
  <si>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</si>
  <si>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</si>
  <si>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</si>
  <si>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</si>
  <si>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</si>
  <si>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</si>
  <si>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</si>
  <si>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</si>
  <si>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</si>
  <si>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</si>
  <si>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</si>
  <si>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</si>
  <si>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</si>
  <si>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</si>
  <si>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</si>
  <si>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</si>
  <si>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</si>
  <si>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</si>
  <si>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</si>
  <si>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</si>
  <si>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</si>
  <si>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</si>
  <si>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</si>
  <si>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</si>
  <si>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</si>
  <si>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</si>
  <si>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</si>
  <si>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</si>
  <si>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</si>
  <si>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</si>
  <si>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</si>
  <si>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</si>
  <si>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</si>
  <si>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</si>
  <si>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</si>
  <si>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</si>
  <si>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</si>
  <si>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</si>
  <si>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</si>
  <si>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</si>
  <si>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</si>
  <si>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</si>
  <si>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</si>
  <si>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</si>
  <si>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</si>
  <si>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</si>
  <si>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</si>
  <si>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</si>
  <si>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</si>
  <si>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</si>
  <si>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</si>
  <si>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</si>
  <si>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</si>
  <si>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</si>
  <si>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</si>
  <si>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</si>
  <si>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</si>
  <si>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</si>
  <si>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</si>
  <si>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</si>
  <si>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</si>
  <si>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</si>
  <si>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</si>
  <si>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</si>
  <si>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</si>
  <si>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OIM</t>
  </si>
  <si>
    <t>17-0141-2016</t>
  </si>
  <si>
    <t>17-0569-2016</t>
  </si>
  <si>
    <t>17-0401-2017</t>
  </si>
  <si>
    <t>17-0218-2018</t>
  </si>
  <si>
    <t>17-0108-2019</t>
  </si>
  <si>
    <t>17-0456-2016</t>
  </si>
  <si>
    <t>17-2013-0202</t>
  </si>
  <si>
    <t>17-0351-2014</t>
  </si>
  <si>
    <t>17-0337-2014</t>
  </si>
  <si>
    <t>17-0014-2015</t>
  </si>
  <si>
    <t>17-0138-2016</t>
  </si>
  <si>
    <t>17-0570-2016</t>
  </si>
  <si>
    <t>17-0389-2017</t>
  </si>
  <si>
    <t>17-0224-2018</t>
  </si>
  <si>
    <t>17-0164-2018</t>
  </si>
  <si>
    <t>17-0226-2018</t>
  </si>
  <si>
    <t>17-0110-2019</t>
  </si>
  <si>
    <t>17-0105-2019</t>
  </si>
  <si>
    <t>17-0457-2016</t>
  </si>
  <si>
    <t>NAJ-805 NAJ-754</t>
  </si>
  <si>
    <t>44-370-2017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</si>
  <si>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</si>
  <si>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</si>
  <si>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</si>
  <si>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</si>
  <si>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</si>
  <si>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</si>
  <si>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</si>
  <si>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</si>
  <si>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</si>
  <si>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</si>
  <si>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</si>
  <si>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</si>
  <si>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</si>
  <si>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</si>
  <si>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</si>
  <si>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SI</t>
  </si>
  <si>
    <t>2021-44-10001174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</si>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</sst>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3" zoomScale="40" zoomScaleNormal="40"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2751</v>
      </c>
      <c r="D15" s="35"/>
      <c r="E15" s="35"/>
      <c r="F15" s="5"/>
      <c r="G15" s="32" t="s">
        <v>1168</v>
      </c>
      <c r="H15" s="103" t="s">
        <v>696</v>
      </c>
      <c r="I15" s="32" t="s">
        <v>2624</v>
      </c>
      <c r="J15" s="108" t="s">
        <v>2626</v>
      </c>
      <c r="L15" s="203" t="s">
        <v>8</v>
      </c>
      <c r="M15" s="203"/>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800251628</v>
      </c>
      <c r="C20" s="5"/>
      <c r="D20" s="73"/>
      <c r="E20" s="5"/>
      <c r="F20" s="5"/>
      <c r="G20" s="5"/>
      <c r="H20" s="180"/>
      <c r="I20" s="143" t="s">
        <v>1154</v>
      </c>
      <c r="J20" s="144" t="s">
        <v>699</v>
      </c>
      <c r="K20" s="145">
        <v>12020775111</v>
      </c>
      <c r="L20" s="146"/>
      <c r="M20" s="146">
        <v>44561</v>
      </c>
      <c r="N20" s="129">
        <f>+(M20-L20)/30</f>
        <v>1485.3666666666666</v>
      </c>
      <c r="O20" s="132"/>
      <c r="U20" s="128"/>
      <c r="V20" s="105">
        <f ca="1">NOW()</f>
        <v>44194.819665509262</v>
      </c>
      <c r="W20" s="105">
        <f ca="1">NOW()</f>
        <v>44194.819665509262</v>
      </c>
    </row>
    <row r="21" spans="1:23" ht="30" customHeight="1" outlineLevel="1" x14ac:dyDescent="0.25">
      <c r="A21" s="9"/>
      <c r="B21" s="71"/>
      <c r="C21" s="5"/>
      <c r="D21" s="5"/>
      <c r="E21" s="5"/>
      <c r="F21" s="5"/>
      <c r="G21" s="5"/>
      <c r="H21" s="70"/>
      <c r="I21" s="143" t="s">
        <v>1154</v>
      </c>
      <c r="J21" s="144" t="s">
        <v>708</v>
      </c>
      <c r="K21" s="145">
        <v>0</v>
      </c>
      <c r="L21" s="146"/>
      <c r="M21" s="146">
        <v>44561</v>
      </c>
      <c r="N21" s="129">
        <f t="shared" ref="N21:N35" si="0">+(M21-L21)/30</f>
        <v>1485.3666666666666</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ASOCIACIÓN MUNDOS HERMANOS ONG</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2752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2664</v>
      </c>
      <c r="C48" s="110" t="s">
        <v>31</v>
      </c>
      <c r="D48" s="115" t="s">
        <v>2734</v>
      </c>
      <c r="E48" s="139">
        <v>43084</v>
      </c>
      <c r="F48" s="139">
        <v>43404</v>
      </c>
      <c r="G48" s="154">
        <f>IF(AND(E48&lt;&gt;"",F48&lt;&gt;""),((F48-E48)/30),"")</f>
        <v>10.666666666666666</v>
      </c>
      <c r="H48" s="116" t="s">
        <v>2749</v>
      </c>
      <c r="I48" s="115" t="s">
        <v>1154</v>
      </c>
      <c r="J48" s="115" t="s">
        <v>699</v>
      </c>
      <c r="K48" s="117">
        <v>5251775195</v>
      </c>
      <c r="L48" s="118" t="s">
        <v>1148</v>
      </c>
      <c r="M48" s="111">
        <v>1</v>
      </c>
      <c r="N48" s="118" t="s">
        <v>27</v>
      </c>
      <c r="O48" s="118" t="s">
        <v>26</v>
      </c>
      <c r="P48" s="78"/>
    </row>
    <row r="49" spans="1:16" s="6" customFormat="1" ht="24.75" customHeight="1" x14ac:dyDescent="0.25">
      <c r="A49" s="137">
        <v>2</v>
      </c>
      <c r="B49" s="116" t="s">
        <v>2664</v>
      </c>
      <c r="C49" s="110" t="s">
        <v>31</v>
      </c>
      <c r="D49" s="115" t="s">
        <v>2715</v>
      </c>
      <c r="E49" s="139">
        <v>42720</v>
      </c>
      <c r="F49" s="139">
        <v>43084</v>
      </c>
      <c r="G49" s="154">
        <f t="shared" ref="G49:G50" si="2">IF(AND(E49&lt;&gt;"",F49&lt;&gt;""),((F49-E49)/30),"")</f>
        <v>12.133333333333333</v>
      </c>
      <c r="H49" s="116" t="s">
        <v>2736</v>
      </c>
      <c r="I49" s="115" t="s">
        <v>64</v>
      </c>
      <c r="J49" s="115" t="s">
        <v>400</v>
      </c>
      <c r="K49" s="117">
        <v>6911266761</v>
      </c>
      <c r="L49" s="118" t="s">
        <v>1148</v>
      </c>
      <c r="M49" s="111">
        <v>1</v>
      </c>
      <c r="N49" s="118" t="s">
        <v>27</v>
      </c>
      <c r="O49" s="118" t="s">
        <v>26</v>
      </c>
      <c r="P49" s="78"/>
    </row>
    <row r="50" spans="1:16" s="6" customFormat="1" ht="24.75" customHeight="1" x14ac:dyDescent="0.25">
      <c r="A50" s="137">
        <v>3</v>
      </c>
      <c r="B50" s="116" t="s">
        <v>2664</v>
      </c>
      <c r="C50" s="110" t="s">
        <v>31</v>
      </c>
      <c r="D50" s="115" t="s">
        <v>2716</v>
      </c>
      <c r="E50" s="139">
        <v>43085</v>
      </c>
      <c r="F50" s="139">
        <v>43404</v>
      </c>
      <c r="G50" s="154">
        <f t="shared" si="2"/>
        <v>10.633333333333333</v>
      </c>
      <c r="H50" s="113" t="s">
        <v>2737</v>
      </c>
      <c r="I50" s="115" t="s">
        <v>64</v>
      </c>
      <c r="J50" s="115" t="s">
        <v>400</v>
      </c>
      <c r="K50" s="117">
        <v>3916884480</v>
      </c>
      <c r="L50" s="118" t="s">
        <v>1148</v>
      </c>
      <c r="M50" s="111">
        <v>1</v>
      </c>
      <c r="N50" s="118" t="s">
        <v>27</v>
      </c>
      <c r="O50" s="118" t="s">
        <v>26</v>
      </c>
      <c r="P50" s="78"/>
    </row>
    <row r="51" spans="1:16" s="6" customFormat="1" ht="24.75" customHeight="1" outlineLevel="1" x14ac:dyDescent="0.25">
      <c r="A51" s="137">
        <v>4</v>
      </c>
      <c r="B51" s="116" t="s">
        <v>2664</v>
      </c>
      <c r="C51" s="110" t="s">
        <v>31</v>
      </c>
      <c r="D51" s="115" t="s">
        <v>2717</v>
      </c>
      <c r="E51" s="139">
        <v>43405</v>
      </c>
      <c r="F51" s="139">
        <v>43434</v>
      </c>
      <c r="G51" s="154">
        <f t="shared" ref="G51:G107" si="3">IF(AND(E51&lt;&gt;"",F51&lt;&gt;""),((F51-E51)/30),"")</f>
        <v>0.96666666666666667</v>
      </c>
      <c r="H51" s="116" t="s">
        <v>2738</v>
      </c>
      <c r="I51" s="115" t="s">
        <v>64</v>
      </c>
      <c r="J51" s="115" t="s">
        <v>400</v>
      </c>
      <c r="K51" s="117">
        <v>437551560</v>
      </c>
      <c r="L51" s="118" t="s">
        <v>1148</v>
      </c>
      <c r="M51" s="111">
        <v>1</v>
      </c>
      <c r="N51" s="118" t="s">
        <v>27</v>
      </c>
      <c r="O51" s="118" t="s">
        <v>1148</v>
      </c>
      <c r="P51" s="78"/>
    </row>
    <row r="52" spans="1:16" s="7" customFormat="1" ht="24.75" customHeight="1" outlineLevel="1" x14ac:dyDescent="0.25">
      <c r="A52" s="138">
        <v>5</v>
      </c>
      <c r="B52" s="116" t="s">
        <v>2664</v>
      </c>
      <c r="C52" s="118" t="s">
        <v>31</v>
      </c>
      <c r="D52" s="115" t="s">
        <v>2718</v>
      </c>
      <c r="E52" s="139">
        <v>43405</v>
      </c>
      <c r="F52" s="139">
        <v>43822</v>
      </c>
      <c r="G52" s="154">
        <f t="shared" si="3"/>
        <v>13.9</v>
      </c>
      <c r="H52" s="113" t="s">
        <v>2739</v>
      </c>
      <c r="I52" s="115" t="s">
        <v>64</v>
      </c>
      <c r="J52" s="115" t="s">
        <v>400</v>
      </c>
      <c r="K52" s="117">
        <v>4684243994</v>
      </c>
      <c r="L52" s="118" t="s">
        <v>1148</v>
      </c>
      <c r="M52" s="111">
        <v>1</v>
      </c>
      <c r="N52" s="118" t="s">
        <v>2634</v>
      </c>
      <c r="O52" s="118" t="s">
        <v>1148</v>
      </c>
      <c r="P52" s="79"/>
    </row>
    <row r="53" spans="1:16" s="7" customFormat="1" ht="24.75" customHeight="1" outlineLevel="1" x14ac:dyDescent="0.25">
      <c r="A53" s="138">
        <v>6</v>
      </c>
      <c r="B53" s="116" t="s">
        <v>2664</v>
      </c>
      <c r="C53" s="118" t="s">
        <v>31</v>
      </c>
      <c r="D53" s="115" t="s">
        <v>2719</v>
      </c>
      <c r="E53" s="139">
        <v>42682</v>
      </c>
      <c r="F53" s="139">
        <v>42719</v>
      </c>
      <c r="G53" s="154">
        <f t="shared" si="3"/>
        <v>1.2333333333333334</v>
      </c>
      <c r="H53" s="113" t="s">
        <v>2740</v>
      </c>
      <c r="I53" s="115" t="s">
        <v>64</v>
      </c>
      <c r="J53" s="115" t="s">
        <v>400</v>
      </c>
      <c r="K53" s="117">
        <v>843115453</v>
      </c>
      <c r="L53" s="118" t="s">
        <v>1148</v>
      </c>
      <c r="M53" s="111">
        <v>1</v>
      </c>
      <c r="N53" s="118" t="s">
        <v>27</v>
      </c>
      <c r="O53" s="118" t="s">
        <v>1148</v>
      </c>
      <c r="P53" s="79"/>
    </row>
    <row r="54" spans="1:16" s="7" customFormat="1" ht="24.75" customHeight="1" outlineLevel="1" x14ac:dyDescent="0.25">
      <c r="A54" s="138">
        <v>7</v>
      </c>
      <c r="B54" s="116" t="s">
        <v>2664</v>
      </c>
      <c r="C54" s="118" t="s">
        <v>31</v>
      </c>
      <c r="D54" s="115" t="s">
        <v>2720</v>
      </c>
      <c r="E54" s="139">
        <v>41519</v>
      </c>
      <c r="F54" s="139">
        <v>41943</v>
      </c>
      <c r="G54" s="154">
        <f t="shared" si="3"/>
        <v>14.133333333333333</v>
      </c>
      <c r="H54" s="116" t="s">
        <v>2741</v>
      </c>
      <c r="I54" s="115" t="s">
        <v>64</v>
      </c>
      <c r="J54" s="115" t="s">
        <v>402</v>
      </c>
      <c r="K54" s="112">
        <v>757014273</v>
      </c>
      <c r="L54" s="118" t="s">
        <v>1148</v>
      </c>
      <c r="M54" s="111">
        <v>1</v>
      </c>
      <c r="N54" s="118" t="s">
        <v>27</v>
      </c>
      <c r="O54" s="118" t="s">
        <v>1148</v>
      </c>
      <c r="P54" s="79"/>
    </row>
    <row r="55" spans="1:16" s="7" customFormat="1" ht="24.75" customHeight="1" outlineLevel="1" x14ac:dyDescent="0.25">
      <c r="A55" s="138">
        <v>8</v>
      </c>
      <c r="B55" s="116" t="s">
        <v>2664</v>
      </c>
      <c r="C55" s="118" t="s">
        <v>31</v>
      </c>
      <c r="D55" s="115" t="s">
        <v>2721</v>
      </c>
      <c r="E55" s="139">
        <v>41991</v>
      </c>
      <c r="F55" s="139">
        <v>42369</v>
      </c>
      <c r="G55" s="154">
        <f t="shared" si="3"/>
        <v>12.6</v>
      </c>
      <c r="H55" s="116" t="s">
        <v>2742</v>
      </c>
      <c r="I55" s="115" t="s">
        <v>64</v>
      </c>
      <c r="J55" s="115" t="s">
        <v>402</v>
      </c>
      <c r="K55" s="112">
        <v>1000919058</v>
      </c>
      <c r="L55" s="118" t="s">
        <v>1148</v>
      </c>
      <c r="M55" s="111">
        <v>1</v>
      </c>
      <c r="N55" s="118" t="s">
        <v>27</v>
      </c>
      <c r="O55" s="118" t="s">
        <v>1148</v>
      </c>
      <c r="P55" s="79"/>
    </row>
    <row r="56" spans="1:16" s="7" customFormat="1" ht="24.75" customHeight="1" outlineLevel="1" x14ac:dyDescent="0.25">
      <c r="A56" s="138">
        <v>9</v>
      </c>
      <c r="B56" s="116" t="s">
        <v>2664</v>
      </c>
      <c r="C56" s="118" t="s">
        <v>31</v>
      </c>
      <c r="D56" s="115" t="s">
        <v>2722</v>
      </c>
      <c r="E56" s="139">
        <v>41987</v>
      </c>
      <c r="F56" s="139">
        <v>42369</v>
      </c>
      <c r="G56" s="154">
        <f t="shared" si="3"/>
        <v>12.733333333333333</v>
      </c>
      <c r="H56" s="116" t="s">
        <v>2742</v>
      </c>
      <c r="I56" s="115" t="s">
        <v>64</v>
      </c>
      <c r="J56" s="115" t="s">
        <v>388</v>
      </c>
      <c r="K56" s="112">
        <v>590983523</v>
      </c>
      <c r="L56" s="118" t="s">
        <v>1148</v>
      </c>
      <c r="M56" s="111">
        <v>1</v>
      </c>
      <c r="N56" s="118" t="s">
        <v>27</v>
      </c>
      <c r="O56" s="118" t="s">
        <v>1148</v>
      </c>
      <c r="P56" s="79"/>
    </row>
    <row r="57" spans="1:16" s="7" customFormat="1" ht="24.75" customHeight="1" outlineLevel="1" x14ac:dyDescent="0.25">
      <c r="A57" s="138">
        <v>10</v>
      </c>
      <c r="B57" s="116" t="s">
        <v>2664</v>
      </c>
      <c r="C57" s="118" t="s">
        <v>31</v>
      </c>
      <c r="D57" s="115" t="s">
        <v>2723</v>
      </c>
      <c r="E57" s="139">
        <v>42019</v>
      </c>
      <c r="F57" s="139">
        <v>42369</v>
      </c>
      <c r="G57" s="154">
        <f t="shared" si="3"/>
        <v>11.666666666666666</v>
      </c>
      <c r="H57" s="116" t="s">
        <v>2743</v>
      </c>
      <c r="I57" s="115" t="s">
        <v>64</v>
      </c>
      <c r="J57" s="115" t="s">
        <v>398</v>
      </c>
      <c r="K57" s="117">
        <v>1597613451</v>
      </c>
      <c r="L57" s="118" t="s">
        <v>1148</v>
      </c>
      <c r="M57" s="111">
        <v>1</v>
      </c>
      <c r="N57" s="118" t="s">
        <v>27</v>
      </c>
      <c r="O57" s="118" t="s">
        <v>1148</v>
      </c>
      <c r="P57" s="79"/>
    </row>
    <row r="58" spans="1:16" s="7" customFormat="1" ht="24.75" customHeight="1" outlineLevel="1" x14ac:dyDescent="0.25">
      <c r="A58" s="138">
        <v>11</v>
      </c>
      <c r="B58" s="116" t="s">
        <v>2664</v>
      </c>
      <c r="C58" s="118" t="s">
        <v>31</v>
      </c>
      <c r="D58" s="115" t="s">
        <v>2724</v>
      </c>
      <c r="E58" s="139">
        <v>42396</v>
      </c>
      <c r="F58" s="139">
        <v>42674</v>
      </c>
      <c r="G58" s="154">
        <f t="shared" si="3"/>
        <v>9.2666666666666675</v>
      </c>
      <c r="H58" s="116" t="s">
        <v>2740</v>
      </c>
      <c r="I58" s="115" t="s">
        <v>64</v>
      </c>
      <c r="J58" s="115" t="s">
        <v>402</v>
      </c>
      <c r="K58" s="117">
        <v>968863236</v>
      </c>
      <c r="L58" s="118" t="s">
        <v>1148</v>
      </c>
      <c r="M58" s="111">
        <v>1</v>
      </c>
      <c r="N58" s="118" t="s">
        <v>27</v>
      </c>
      <c r="O58" s="118" t="s">
        <v>1148</v>
      </c>
      <c r="P58" s="79"/>
    </row>
    <row r="59" spans="1:16" s="7" customFormat="1" ht="24.75" customHeight="1" outlineLevel="1" x14ac:dyDescent="0.25">
      <c r="A59" s="138">
        <v>12</v>
      </c>
      <c r="B59" s="116" t="s">
        <v>2664</v>
      </c>
      <c r="C59" s="118" t="s">
        <v>31</v>
      </c>
      <c r="D59" s="115" t="s">
        <v>2725</v>
      </c>
      <c r="E59" s="139">
        <v>42720</v>
      </c>
      <c r="F59" s="139">
        <v>43084</v>
      </c>
      <c r="G59" s="154">
        <f t="shared" si="3"/>
        <v>12.133333333333333</v>
      </c>
      <c r="H59" s="116" t="s">
        <v>2744</v>
      </c>
      <c r="I59" s="115" t="s">
        <v>64</v>
      </c>
      <c r="J59" s="115" t="s">
        <v>402</v>
      </c>
      <c r="K59" s="117">
        <v>6911266761</v>
      </c>
      <c r="L59" s="118" t="s">
        <v>1148</v>
      </c>
      <c r="M59" s="111">
        <v>1</v>
      </c>
      <c r="N59" s="118" t="s">
        <v>27</v>
      </c>
      <c r="O59" s="118" t="s">
        <v>26</v>
      </c>
      <c r="P59" s="79"/>
    </row>
    <row r="60" spans="1:16" s="7" customFormat="1" ht="24.75" customHeight="1" outlineLevel="1" x14ac:dyDescent="0.25">
      <c r="A60" s="138">
        <v>13</v>
      </c>
      <c r="B60" s="116" t="s">
        <v>2664</v>
      </c>
      <c r="C60" s="118" t="s">
        <v>31</v>
      </c>
      <c r="D60" s="115" t="s">
        <v>2726</v>
      </c>
      <c r="E60" s="139">
        <v>43085</v>
      </c>
      <c r="F60" s="139">
        <v>43404</v>
      </c>
      <c r="G60" s="154">
        <f t="shared" si="3"/>
        <v>10.633333333333333</v>
      </c>
      <c r="H60" s="116" t="s">
        <v>2737</v>
      </c>
      <c r="I60" s="115" t="s">
        <v>64</v>
      </c>
      <c r="J60" s="115" t="s">
        <v>402</v>
      </c>
      <c r="K60" s="117">
        <v>1026734823</v>
      </c>
      <c r="L60" s="118" t="s">
        <v>1148</v>
      </c>
      <c r="M60" s="111">
        <v>1</v>
      </c>
      <c r="N60" s="118" t="s">
        <v>27</v>
      </c>
      <c r="O60" s="118" t="s">
        <v>2750</v>
      </c>
      <c r="P60" s="79"/>
    </row>
    <row r="61" spans="1:16" s="7" customFormat="1" ht="24.75" customHeight="1" outlineLevel="1" x14ac:dyDescent="0.25">
      <c r="A61" s="138">
        <v>14</v>
      </c>
      <c r="B61" s="116" t="s">
        <v>2664</v>
      </c>
      <c r="C61" s="118" t="s">
        <v>31</v>
      </c>
      <c r="D61" s="115" t="s">
        <v>2727</v>
      </c>
      <c r="E61" s="139">
        <v>43405</v>
      </c>
      <c r="F61" s="139">
        <v>43434</v>
      </c>
      <c r="G61" s="154">
        <f t="shared" si="3"/>
        <v>0.96666666666666667</v>
      </c>
      <c r="H61" s="116" t="s">
        <v>2737</v>
      </c>
      <c r="I61" s="115" t="s">
        <v>64</v>
      </c>
      <c r="J61" s="115" t="s">
        <v>402</v>
      </c>
      <c r="K61" s="117">
        <v>116270495</v>
      </c>
      <c r="L61" s="118" t="s">
        <v>1148</v>
      </c>
      <c r="M61" s="111">
        <v>1</v>
      </c>
      <c r="N61" s="118" t="s">
        <v>27</v>
      </c>
      <c r="O61" s="118" t="s">
        <v>1148</v>
      </c>
      <c r="P61" s="79"/>
    </row>
    <row r="62" spans="1:16" s="7" customFormat="1" ht="24.75" customHeight="1" outlineLevel="1" x14ac:dyDescent="0.25">
      <c r="A62" s="138">
        <v>15</v>
      </c>
      <c r="B62" s="116" t="s">
        <v>2664</v>
      </c>
      <c r="C62" s="118" t="s">
        <v>31</v>
      </c>
      <c r="D62" s="115" t="s">
        <v>2728</v>
      </c>
      <c r="E62" s="139">
        <v>43313</v>
      </c>
      <c r="F62" s="139">
        <v>43404</v>
      </c>
      <c r="G62" s="154">
        <f t="shared" si="3"/>
        <v>3.0333333333333332</v>
      </c>
      <c r="H62" s="116" t="s">
        <v>2745</v>
      </c>
      <c r="I62" s="115" t="s">
        <v>64</v>
      </c>
      <c r="J62" s="115" t="s">
        <v>382</v>
      </c>
      <c r="K62" s="117">
        <v>678289548</v>
      </c>
      <c r="L62" s="118" t="s">
        <v>1148</v>
      </c>
      <c r="M62" s="111">
        <v>1</v>
      </c>
      <c r="N62" s="118" t="s">
        <v>27</v>
      </c>
      <c r="O62" s="118" t="s">
        <v>1148</v>
      </c>
      <c r="P62" s="79"/>
    </row>
    <row r="63" spans="1:16" s="7" customFormat="1" ht="24.75" customHeight="1" outlineLevel="1" x14ac:dyDescent="0.25">
      <c r="A63" s="138">
        <v>16</v>
      </c>
      <c r="B63" s="116" t="s">
        <v>2664</v>
      </c>
      <c r="C63" s="118" t="s">
        <v>31</v>
      </c>
      <c r="D63" s="115" t="s">
        <v>2729</v>
      </c>
      <c r="E63" s="139">
        <v>43405</v>
      </c>
      <c r="F63" s="139">
        <v>43434</v>
      </c>
      <c r="G63" s="154">
        <f t="shared" si="3"/>
        <v>0.96666666666666667</v>
      </c>
      <c r="H63" s="116" t="s">
        <v>2746</v>
      </c>
      <c r="I63" s="115" t="s">
        <v>64</v>
      </c>
      <c r="J63" s="115" t="s">
        <v>382</v>
      </c>
      <c r="K63" s="117">
        <v>230618446</v>
      </c>
      <c r="L63" s="118" t="s">
        <v>1148</v>
      </c>
      <c r="M63" s="111">
        <v>1</v>
      </c>
      <c r="N63" s="118" t="s">
        <v>27</v>
      </c>
      <c r="O63" s="118" t="s">
        <v>1148</v>
      </c>
      <c r="P63" s="79"/>
    </row>
    <row r="64" spans="1:16" s="7" customFormat="1" ht="24.75" customHeight="1" outlineLevel="1" x14ac:dyDescent="0.25">
      <c r="A64" s="138">
        <v>17</v>
      </c>
      <c r="B64" s="116" t="s">
        <v>2664</v>
      </c>
      <c r="C64" s="65" t="s">
        <v>31</v>
      </c>
      <c r="D64" s="115" t="s">
        <v>2730</v>
      </c>
      <c r="E64" s="139">
        <v>43484</v>
      </c>
      <c r="F64" s="139">
        <v>43822</v>
      </c>
      <c r="G64" s="154">
        <f t="shared" si="3"/>
        <v>11.266666666666667</v>
      </c>
      <c r="H64" s="116" t="s">
        <v>2739</v>
      </c>
      <c r="I64" s="115" t="s">
        <v>64</v>
      </c>
      <c r="J64" s="115" t="s">
        <v>382</v>
      </c>
      <c r="K64" s="117">
        <v>1879285745</v>
      </c>
      <c r="L64" s="118" t="s">
        <v>1148</v>
      </c>
      <c r="M64" s="111">
        <v>1</v>
      </c>
      <c r="N64" s="118" t="s">
        <v>27</v>
      </c>
      <c r="O64" s="118" t="s">
        <v>1148</v>
      </c>
      <c r="P64" s="79"/>
    </row>
    <row r="65" spans="1:16" s="7" customFormat="1" ht="24.75" customHeight="1" outlineLevel="1" x14ac:dyDescent="0.25">
      <c r="A65" s="138">
        <v>18</v>
      </c>
      <c r="B65" s="116" t="s">
        <v>2664</v>
      </c>
      <c r="C65" s="118" t="s">
        <v>31</v>
      </c>
      <c r="D65" s="115" t="s">
        <v>2731</v>
      </c>
      <c r="E65" s="139">
        <v>43484</v>
      </c>
      <c r="F65" s="139">
        <v>43822</v>
      </c>
      <c r="G65" s="154">
        <f t="shared" si="3"/>
        <v>11.266666666666667</v>
      </c>
      <c r="H65" s="116" t="s">
        <v>2739</v>
      </c>
      <c r="I65" s="115" t="s">
        <v>64</v>
      </c>
      <c r="J65" s="115" t="s">
        <v>402</v>
      </c>
      <c r="K65" s="117">
        <v>2005481522</v>
      </c>
      <c r="L65" s="118" t="s">
        <v>1148</v>
      </c>
      <c r="M65" s="111">
        <v>1</v>
      </c>
      <c r="N65" s="118" t="s">
        <v>27</v>
      </c>
      <c r="O65" s="118" t="s">
        <v>1148</v>
      </c>
      <c r="P65" s="79"/>
    </row>
    <row r="66" spans="1:16" s="7" customFormat="1" ht="24.75" customHeight="1" outlineLevel="1" x14ac:dyDescent="0.25">
      <c r="A66" s="138">
        <v>19</v>
      </c>
      <c r="B66" s="116" t="s">
        <v>2664</v>
      </c>
      <c r="C66" s="118" t="s">
        <v>31</v>
      </c>
      <c r="D66" s="115" t="s">
        <v>2732</v>
      </c>
      <c r="E66" s="139">
        <v>42682</v>
      </c>
      <c r="F66" s="139">
        <v>42719</v>
      </c>
      <c r="G66" s="154">
        <f t="shared" si="3"/>
        <v>1.2333333333333334</v>
      </c>
      <c r="H66" s="116" t="s">
        <v>2747</v>
      </c>
      <c r="I66" s="115" t="s">
        <v>64</v>
      </c>
      <c r="J66" s="115" t="s">
        <v>402</v>
      </c>
      <c r="K66" s="117">
        <v>167566140</v>
      </c>
      <c r="L66" s="118" t="s">
        <v>1148</v>
      </c>
      <c r="M66" s="111">
        <v>1</v>
      </c>
      <c r="N66" s="118" t="s">
        <v>27</v>
      </c>
      <c r="O66" s="118" t="s">
        <v>1148</v>
      </c>
      <c r="P66" s="79"/>
    </row>
    <row r="67" spans="1:16" s="7" customFormat="1" ht="24.75" customHeight="1" outlineLevel="1" x14ac:dyDescent="0.25">
      <c r="A67" s="138">
        <v>20</v>
      </c>
      <c r="B67" s="116" t="s">
        <v>2713</v>
      </c>
      <c r="C67" s="118" t="s">
        <v>32</v>
      </c>
      <c r="D67" s="115" t="s">
        <v>2733</v>
      </c>
      <c r="E67" s="139">
        <v>41899</v>
      </c>
      <c r="F67" s="139">
        <v>41992</v>
      </c>
      <c r="G67" s="154">
        <f t="shared" si="3"/>
        <v>3.1</v>
      </c>
      <c r="H67" s="116" t="s">
        <v>2748</v>
      </c>
      <c r="I67" s="115" t="s">
        <v>64</v>
      </c>
      <c r="J67" s="115" t="s">
        <v>393</v>
      </c>
      <c r="K67" s="117">
        <v>989980281</v>
      </c>
      <c r="L67" s="118" t="s">
        <v>1148</v>
      </c>
      <c r="M67" s="111">
        <v>1</v>
      </c>
      <c r="N67" s="118" t="s">
        <v>27</v>
      </c>
      <c r="O67" s="118" t="s">
        <v>1148</v>
      </c>
      <c r="P67" s="79"/>
    </row>
    <row r="68" spans="1:16" s="7" customFormat="1" ht="24.75" customHeight="1" outlineLevel="1" x14ac:dyDescent="0.25">
      <c r="A68" s="138">
        <v>21</v>
      </c>
      <c r="B68" s="116" t="s">
        <v>2664</v>
      </c>
      <c r="C68" s="118" t="s">
        <v>31</v>
      </c>
      <c r="D68" s="115" t="s">
        <v>2714</v>
      </c>
      <c r="E68" s="139">
        <v>42396</v>
      </c>
      <c r="F68" s="139">
        <v>42674</v>
      </c>
      <c r="G68" s="154">
        <f t="shared" si="3"/>
        <v>9.2666666666666675</v>
      </c>
      <c r="H68" s="116" t="s">
        <v>2735</v>
      </c>
      <c r="I68" s="115" t="s">
        <v>64</v>
      </c>
      <c r="J68" s="115" t="s">
        <v>400</v>
      </c>
      <c r="K68" s="117">
        <v>5140709787</v>
      </c>
      <c r="L68" s="118" t="s">
        <v>1148</v>
      </c>
      <c r="M68" s="111">
        <v>1</v>
      </c>
      <c r="N68" s="118" t="s">
        <v>27</v>
      </c>
      <c r="O68" s="118" t="s">
        <v>1148</v>
      </c>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115"/>
      <c r="E70" s="139"/>
      <c r="F70" s="139"/>
      <c r="G70" s="154" t="str">
        <f t="shared" si="3"/>
        <v/>
      </c>
      <c r="H70" s="116"/>
      <c r="I70" s="115"/>
      <c r="J70" s="115"/>
      <c r="K70" s="117"/>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1"/>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1"/>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1"/>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1"/>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1"/>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1"/>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1"/>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1"/>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1"/>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1"/>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1"/>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1"/>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1"/>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1"/>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1"/>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4" t="s">
        <v>2677</v>
      </c>
      <c r="E114" s="139">
        <v>44181</v>
      </c>
      <c r="F114" s="139">
        <v>44347</v>
      </c>
      <c r="G114" s="154">
        <f>IF(AND(E114&lt;&gt;"",F114&lt;&gt;""),((F114-E114)/30),"")</f>
        <v>5.5333333333333332</v>
      </c>
      <c r="H114" s="116" t="s">
        <v>2676</v>
      </c>
      <c r="I114" s="115" t="s">
        <v>64</v>
      </c>
      <c r="J114" s="115" t="s">
        <v>382</v>
      </c>
      <c r="K114" s="68">
        <v>51603040</v>
      </c>
      <c r="L114" s="100">
        <f>+IF(AND(K114&gt;0,O114="Ejecución"),(K114/877802)*Tabla28[[#This Row],[% participación]],IF(AND(K114&gt;0,O114&lt;&gt;"Ejecución"),"-",""))</f>
        <v>58.786651203802222</v>
      </c>
      <c r="M114" s="118" t="s">
        <v>1148</v>
      </c>
      <c r="N114" s="167">
        <f>+IF(M118="No",1,IF(M118="Si","Ingrese %",""))</f>
        <v>1</v>
      </c>
      <c r="O114" s="156" t="s">
        <v>1150</v>
      </c>
      <c r="P114" s="78"/>
    </row>
    <row r="115" spans="1:16" s="6" customFormat="1" ht="24.75" customHeight="1" x14ac:dyDescent="0.25">
      <c r="A115" s="137">
        <v>2</v>
      </c>
      <c r="B115" s="155" t="s">
        <v>2664</v>
      </c>
      <c r="C115" s="157" t="s">
        <v>31</v>
      </c>
      <c r="D115" s="63" t="s">
        <v>2678</v>
      </c>
      <c r="E115" s="139">
        <v>44181</v>
      </c>
      <c r="F115" s="139">
        <v>44347</v>
      </c>
      <c r="G115" s="154">
        <f t="shared" ref="G115:G116" si="4">IF(AND(E115&lt;&gt;"",F115&lt;&gt;""),((F115-E115)/30),"")</f>
        <v>5.5333333333333332</v>
      </c>
      <c r="H115" s="64" t="s">
        <v>2694</v>
      </c>
      <c r="I115" s="63" t="s">
        <v>64</v>
      </c>
      <c r="J115" s="63" t="s">
        <v>377</v>
      </c>
      <c r="K115" s="68">
        <v>398923450</v>
      </c>
      <c r="L115" s="100">
        <f>+IF(AND(K115&gt;0,O115="Ejecución"),(K115/877802)*Tabla28[[#This Row],[% participación]],IF(AND(K115&gt;0,O115&lt;&gt;"Ejecución"),"-",""))</f>
        <v>454.4572124465426</v>
      </c>
      <c r="M115" s="65" t="s">
        <v>1148</v>
      </c>
      <c r="N115" s="167">
        <f>+IF(M118="No",1,IF(M118="Si","Ingrese %",""))</f>
        <v>1</v>
      </c>
      <c r="O115" s="156" t="s">
        <v>1150</v>
      </c>
      <c r="P115" s="78"/>
    </row>
    <row r="116" spans="1:16" s="6" customFormat="1" ht="24.75" customHeight="1" x14ac:dyDescent="0.25">
      <c r="A116" s="137">
        <v>3</v>
      </c>
      <c r="B116" s="155" t="s">
        <v>2664</v>
      </c>
      <c r="C116" s="157" t="s">
        <v>31</v>
      </c>
      <c r="D116" s="63" t="s">
        <v>2679</v>
      </c>
      <c r="E116" s="139">
        <v>44181</v>
      </c>
      <c r="F116" s="139">
        <v>44347</v>
      </c>
      <c r="G116" s="154">
        <f t="shared" si="4"/>
        <v>5.5333333333333332</v>
      </c>
      <c r="H116" s="64" t="s">
        <v>2694</v>
      </c>
      <c r="I116" s="63" t="s">
        <v>64</v>
      </c>
      <c r="J116" s="63" t="s">
        <v>382</v>
      </c>
      <c r="K116" s="68">
        <v>773911493</v>
      </c>
      <c r="L116" s="100">
        <f>+IF(AND(K116&gt;0,O116="Ejecución"),(K116/877802)*Tabla28[[#This Row],[% participación]],IF(AND(K116&gt;0,O116&lt;&gt;"Ejecución"),"-",""))</f>
        <v>881.64699214629263</v>
      </c>
      <c r="M116" s="65" t="s">
        <v>1148</v>
      </c>
      <c r="N116" s="167">
        <f>+IF(M118="No",1,IF(M118="Si","Ingrese %",""))</f>
        <v>1</v>
      </c>
      <c r="O116" s="156" t="s">
        <v>1150</v>
      </c>
      <c r="P116" s="78"/>
    </row>
    <row r="117" spans="1:16" s="6" customFormat="1" ht="24.75" customHeight="1" outlineLevel="1" x14ac:dyDescent="0.25">
      <c r="A117" s="137">
        <v>4</v>
      </c>
      <c r="B117" s="155" t="s">
        <v>2664</v>
      </c>
      <c r="C117" s="157" t="s">
        <v>31</v>
      </c>
      <c r="D117" s="63" t="s">
        <v>2680</v>
      </c>
      <c r="E117" s="139">
        <v>44181</v>
      </c>
      <c r="F117" s="139">
        <v>44347</v>
      </c>
      <c r="G117" s="154">
        <f t="shared" ref="G117:G159" si="5">IF(AND(E117&lt;&gt;"",F117&lt;&gt;""),((F117-E117)/30),"")</f>
        <v>5.5333333333333332</v>
      </c>
      <c r="H117" s="64" t="s">
        <v>2695</v>
      </c>
      <c r="I117" s="63" t="s">
        <v>64</v>
      </c>
      <c r="J117" s="63" t="s">
        <v>382</v>
      </c>
      <c r="K117" s="68">
        <v>75830900</v>
      </c>
      <c r="L117" s="100">
        <f>+IF(AND(K117&gt;0,O117="Ejecución"),(K117/877802)*Tabla28[[#This Row],[% participación]],IF(AND(K117&gt;0,O117&lt;&gt;"Ejecución"),"-",""))</f>
        <v>86.387249060722127</v>
      </c>
      <c r="M117" s="65" t="s">
        <v>1148</v>
      </c>
      <c r="N117" s="167">
        <f>+IF(M118="No",1,IF(M118="Si","Ingrese %",""))</f>
        <v>1</v>
      </c>
      <c r="O117" s="156" t="s">
        <v>1150</v>
      </c>
      <c r="P117" s="78"/>
    </row>
    <row r="118" spans="1:16" s="7" customFormat="1" ht="24.75" customHeight="1" outlineLevel="1" x14ac:dyDescent="0.25">
      <c r="A118" s="138">
        <v>5</v>
      </c>
      <c r="B118" s="155" t="s">
        <v>2664</v>
      </c>
      <c r="C118" s="157" t="s">
        <v>31</v>
      </c>
      <c r="D118" s="63" t="s">
        <v>2681</v>
      </c>
      <c r="E118" s="139">
        <v>44181</v>
      </c>
      <c r="F118" s="139">
        <v>44347</v>
      </c>
      <c r="G118" s="154">
        <f t="shared" si="5"/>
        <v>5.5333333333333332</v>
      </c>
      <c r="H118" s="64" t="s">
        <v>2696</v>
      </c>
      <c r="I118" s="63" t="s">
        <v>64</v>
      </c>
      <c r="J118" s="63" t="s">
        <v>377</v>
      </c>
      <c r="K118" s="68">
        <v>271320293</v>
      </c>
      <c r="L118" s="100">
        <f>+IF(AND(K118&gt;0,O118="Ejecución"),(K118/877802)*Tabla28[[#This Row],[% participación]],IF(AND(K118&gt;0,O118&lt;&gt;"Ejecución"),"-",""))</f>
        <v>309.09053864083245</v>
      </c>
      <c r="M118" s="65" t="s">
        <v>1148</v>
      </c>
      <c r="N118" s="167">
        <f t="shared" ref="N118:N160" si="6">+IF(M118="No",1,IF(M118="Si","Ingrese %",""))</f>
        <v>1</v>
      </c>
      <c r="O118" s="156" t="s">
        <v>1150</v>
      </c>
      <c r="P118" s="79"/>
    </row>
    <row r="119" spans="1:16" s="7" customFormat="1" ht="24.75" customHeight="1" outlineLevel="1" x14ac:dyDescent="0.25">
      <c r="A119" s="138">
        <v>6</v>
      </c>
      <c r="B119" s="155" t="s">
        <v>2664</v>
      </c>
      <c r="C119" s="157" t="s">
        <v>31</v>
      </c>
      <c r="D119" s="63" t="s">
        <v>2682</v>
      </c>
      <c r="E119" s="139">
        <v>44189</v>
      </c>
      <c r="F119" s="139">
        <v>44469</v>
      </c>
      <c r="G119" s="154">
        <f t="shared" si="5"/>
        <v>9.3333333333333339</v>
      </c>
      <c r="H119" s="64" t="s">
        <v>2697</v>
      </c>
      <c r="I119" s="63" t="s">
        <v>64</v>
      </c>
      <c r="J119" s="63" t="s">
        <v>377</v>
      </c>
      <c r="K119" s="68">
        <v>459556254</v>
      </c>
      <c r="L119" s="100">
        <f>+IF(AND(K119&gt;0,O119="Ejecución"),(K119/877802)*Tabla28[[#This Row],[% participación]],IF(AND(K119&gt;0,O119&lt;&gt;"Ejecución"),"-",""))</f>
        <v>523.53065269844456</v>
      </c>
      <c r="M119" s="65" t="s">
        <v>1148</v>
      </c>
      <c r="N119" s="167">
        <f t="shared" si="6"/>
        <v>1</v>
      </c>
      <c r="O119" s="156" t="s">
        <v>1150</v>
      </c>
      <c r="P119" s="79"/>
    </row>
    <row r="120" spans="1:16" s="7" customFormat="1" ht="24.75" customHeight="1" outlineLevel="1" x14ac:dyDescent="0.25">
      <c r="A120" s="138">
        <v>7</v>
      </c>
      <c r="B120" s="155" t="s">
        <v>2664</v>
      </c>
      <c r="C120" s="157" t="s">
        <v>31</v>
      </c>
      <c r="D120" s="115" t="s">
        <v>2683</v>
      </c>
      <c r="E120" s="139">
        <v>44181</v>
      </c>
      <c r="F120" s="139">
        <v>44347</v>
      </c>
      <c r="G120" s="154">
        <f t="shared" si="5"/>
        <v>5.5333333333333332</v>
      </c>
      <c r="H120" s="64" t="s">
        <v>2698</v>
      </c>
      <c r="I120" s="63" t="s">
        <v>396</v>
      </c>
      <c r="J120" s="63" t="s">
        <v>874</v>
      </c>
      <c r="K120" s="68">
        <v>187203600</v>
      </c>
      <c r="L120" s="100">
        <f>+IF(AND(K120&gt;0,O120="Ejecución"),(K120/877802)*Tabla28[[#This Row],[% participación]],IF(AND(K120&gt;0,O120&lt;&gt;"Ejecución"),"-",""))</f>
        <v>213.26403904297325</v>
      </c>
      <c r="M120" s="65" t="s">
        <v>1148</v>
      </c>
      <c r="N120" s="167">
        <f t="shared" si="6"/>
        <v>1</v>
      </c>
      <c r="O120" s="156" t="s">
        <v>1150</v>
      </c>
      <c r="P120" s="79"/>
    </row>
    <row r="121" spans="1:16" s="7" customFormat="1" ht="24.75" customHeight="1" outlineLevel="1" x14ac:dyDescent="0.25">
      <c r="A121" s="138">
        <v>8</v>
      </c>
      <c r="B121" s="155" t="s">
        <v>2664</v>
      </c>
      <c r="C121" s="157" t="s">
        <v>31</v>
      </c>
      <c r="D121" s="63" t="s">
        <v>2684</v>
      </c>
      <c r="E121" s="139">
        <v>44181</v>
      </c>
      <c r="F121" s="139">
        <v>44347</v>
      </c>
      <c r="G121" s="154">
        <f t="shared" si="5"/>
        <v>5.5333333333333332</v>
      </c>
      <c r="H121" s="102" t="s">
        <v>2699</v>
      </c>
      <c r="I121" s="63" t="s">
        <v>396</v>
      </c>
      <c r="J121" s="63" t="s">
        <v>874</v>
      </c>
      <c r="K121" s="68">
        <v>359031105</v>
      </c>
      <c r="L121" s="100">
        <f>+IF(AND(K121&gt;0,O121="Ejecución"),(K121/877802)*Tabla28[[#This Row],[% participación]],IF(AND(K121&gt;0,O121&lt;&gt;"Ejecución"),"-",""))</f>
        <v>409.01149120188836</v>
      </c>
      <c r="M121" s="65" t="s">
        <v>1148</v>
      </c>
      <c r="N121" s="167">
        <f t="shared" si="6"/>
        <v>1</v>
      </c>
      <c r="O121" s="156" t="s">
        <v>1150</v>
      </c>
      <c r="P121" s="79"/>
    </row>
    <row r="122" spans="1:16" s="7" customFormat="1" ht="24.75" customHeight="1" outlineLevel="1" x14ac:dyDescent="0.25">
      <c r="A122" s="138">
        <v>9</v>
      </c>
      <c r="B122" s="155" t="s">
        <v>2664</v>
      </c>
      <c r="C122" s="157" t="s">
        <v>31</v>
      </c>
      <c r="D122" s="63" t="s">
        <v>2685</v>
      </c>
      <c r="E122" s="139">
        <v>44181</v>
      </c>
      <c r="F122" s="139">
        <v>44347</v>
      </c>
      <c r="G122" s="154">
        <f t="shared" si="5"/>
        <v>5.5333333333333332</v>
      </c>
      <c r="H122" s="64" t="s">
        <v>2700</v>
      </c>
      <c r="I122" s="63" t="s">
        <v>396</v>
      </c>
      <c r="J122" s="63" t="s">
        <v>874</v>
      </c>
      <c r="K122" s="68">
        <v>518600485</v>
      </c>
      <c r="L122" s="100">
        <f>+IF(AND(K122&gt;0,O122="Ejecución"),(K122/877802)*Tabla28[[#This Row],[% participación]],IF(AND(K122&gt;0,O122&lt;&gt;"Ejecución"),"-",""))</f>
        <v>590.79437618050542</v>
      </c>
      <c r="M122" s="65" t="s">
        <v>1148</v>
      </c>
      <c r="N122" s="167">
        <f t="shared" si="6"/>
        <v>1</v>
      </c>
      <c r="O122" s="156" t="s">
        <v>1150</v>
      </c>
      <c r="P122" s="79"/>
    </row>
    <row r="123" spans="1:16" s="7" customFormat="1" ht="24.75" customHeight="1" outlineLevel="1" x14ac:dyDescent="0.25">
      <c r="A123" s="138">
        <v>10</v>
      </c>
      <c r="B123" s="155" t="s">
        <v>2664</v>
      </c>
      <c r="C123" s="157" t="s">
        <v>31</v>
      </c>
      <c r="D123" s="63" t="s">
        <v>2686</v>
      </c>
      <c r="E123" s="139">
        <v>44181</v>
      </c>
      <c r="F123" s="139">
        <v>44347</v>
      </c>
      <c r="G123" s="154">
        <f t="shared" si="5"/>
        <v>5.5333333333333332</v>
      </c>
      <c r="H123" s="113" t="s">
        <v>2701</v>
      </c>
      <c r="I123" s="63" t="s">
        <v>396</v>
      </c>
      <c r="J123" s="63" t="s">
        <v>874</v>
      </c>
      <c r="K123" s="68">
        <v>2158842970</v>
      </c>
      <c r="L123" s="100">
        <f>+IF(AND(K123&gt;0,O123="Ejecución"),(K123/877802)*Tabla28[[#This Row],[% participación]],IF(AND(K123&gt;0,O123&lt;&gt;"Ejecución"),"-",""))</f>
        <v>2459.3734919719936</v>
      </c>
      <c r="M123" s="65" t="s">
        <v>1148</v>
      </c>
      <c r="N123" s="167">
        <f t="shared" si="6"/>
        <v>1</v>
      </c>
      <c r="O123" s="156" t="s">
        <v>1150</v>
      </c>
      <c r="P123" s="79"/>
    </row>
    <row r="124" spans="1:16" s="7" customFormat="1" ht="24.75" customHeight="1" outlineLevel="1" x14ac:dyDescent="0.25">
      <c r="A124" s="138">
        <v>11</v>
      </c>
      <c r="B124" s="155" t="s">
        <v>2664</v>
      </c>
      <c r="C124" s="157" t="s">
        <v>31</v>
      </c>
      <c r="D124" s="63" t="s">
        <v>2687</v>
      </c>
      <c r="E124" s="139">
        <v>44189</v>
      </c>
      <c r="F124" s="139">
        <v>44469</v>
      </c>
      <c r="G124" s="154">
        <f t="shared" si="5"/>
        <v>9.3333333333333339</v>
      </c>
      <c r="H124" s="64" t="s">
        <v>2697</v>
      </c>
      <c r="I124" s="63" t="s">
        <v>396</v>
      </c>
      <c r="J124" s="63" t="s">
        <v>874</v>
      </c>
      <c r="K124" s="68">
        <v>1346097274</v>
      </c>
      <c r="L124" s="100">
        <f>+IF(AND(K124&gt;0,O124="Ejecución"),(K124/877802)*Tabla28[[#This Row],[% participación]],IF(AND(K124&gt;0,O124&lt;&gt;"Ejecución"),"-",""))</f>
        <v>1533.4862235447174</v>
      </c>
      <c r="M124" s="65" t="s">
        <v>1148</v>
      </c>
      <c r="N124" s="167">
        <f t="shared" si="6"/>
        <v>1</v>
      </c>
      <c r="O124" s="156" t="s">
        <v>1150</v>
      </c>
      <c r="P124" s="79"/>
    </row>
    <row r="125" spans="1:16" s="7" customFormat="1" ht="24.75" customHeight="1" outlineLevel="1" x14ac:dyDescent="0.25">
      <c r="A125" s="138">
        <v>12</v>
      </c>
      <c r="B125" s="155" t="s">
        <v>2664</v>
      </c>
      <c r="C125" s="157" t="s">
        <v>31</v>
      </c>
      <c r="D125" s="115" t="s">
        <v>2688</v>
      </c>
      <c r="E125" s="139">
        <v>44189</v>
      </c>
      <c r="F125" s="139">
        <v>44469</v>
      </c>
      <c r="G125" s="154">
        <f t="shared" si="5"/>
        <v>9.3333333333333339</v>
      </c>
      <c r="H125" s="64" t="s">
        <v>2702</v>
      </c>
      <c r="I125" s="63" t="s">
        <v>396</v>
      </c>
      <c r="J125" s="63" t="s">
        <v>883</v>
      </c>
      <c r="K125" s="68">
        <v>503180712</v>
      </c>
      <c r="L125" s="100">
        <f>+IF(AND(K125&gt;0,O125="Ejecución"),(K125/877802)*Tabla28[[#This Row],[% participación]],IF(AND(K125&gt;0,O125&lt;&gt;"Ejecución"),"-",""))</f>
        <v>573.228030922691</v>
      </c>
      <c r="M125" s="65" t="s">
        <v>1148</v>
      </c>
      <c r="N125" s="167">
        <f t="shared" si="6"/>
        <v>1</v>
      </c>
      <c r="O125" s="156" t="s">
        <v>1150</v>
      </c>
      <c r="P125" s="79"/>
    </row>
    <row r="126" spans="1:16" s="7" customFormat="1" ht="24.75" customHeight="1" outlineLevel="1" x14ac:dyDescent="0.25">
      <c r="A126" s="138">
        <v>13</v>
      </c>
      <c r="B126" s="155" t="s">
        <v>2664</v>
      </c>
      <c r="C126" s="157" t="s">
        <v>31</v>
      </c>
      <c r="D126" s="63" t="s">
        <v>2689</v>
      </c>
      <c r="E126" s="139">
        <v>44182</v>
      </c>
      <c r="F126" s="139">
        <v>44196</v>
      </c>
      <c r="G126" s="154">
        <f t="shared" si="5"/>
        <v>0.46666666666666667</v>
      </c>
      <c r="H126" s="64" t="s">
        <v>2703</v>
      </c>
      <c r="I126" s="63" t="s">
        <v>64</v>
      </c>
      <c r="J126" s="63" t="s">
        <v>393</v>
      </c>
      <c r="K126" s="68">
        <v>2023950471</v>
      </c>
      <c r="L126" s="100">
        <f>+IF(AND(K126&gt;0,O126="Ejecución"),(K126/877802)*Tabla28[[#This Row],[% participación]],IF(AND(K126&gt;0,O126&lt;&gt;"Ejecución"),"-",""))</f>
        <v>2305.7027336460842</v>
      </c>
      <c r="M126" s="65" t="s">
        <v>1148</v>
      </c>
      <c r="N126" s="167">
        <f t="shared" si="6"/>
        <v>1</v>
      </c>
      <c r="O126" s="156" t="s">
        <v>1150</v>
      </c>
      <c r="P126" s="79"/>
    </row>
    <row r="127" spans="1:16" s="7" customFormat="1" ht="24.75" customHeight="1" outlineLevel="1" x14ac:dyDescent="0.25">
      <c r="A127" s="138">
        <v>14</v>
      </c>
      <c r="B127" s="155" t="s">
        <v>2664</v>
      </c>
      <c r="C127" s="157" t="s">
        <v>31</v>
      </c>
      <c r="D127" s="63" t="s">
        <v>2691</v>
      </c>
      <c r="E127" s="139">
        <v>44182</v>
      </c>
      <c r="F127" s="139">
        <v>44196</v>
      </c>
      <c r="G127" s="154">
        <f t="shared" si="5"/>
        <v>0.46666666666666667</v>
      </c>
      <c r="H127" s="64" t="s">
        <v>2704</v>
      </c>
      <c r="I127" s="63" t="s">
        <v>64</v>
      </c>
      <c r="J127" s="63" t="s">
        <v>382</v>
      </c>
      <c r="K127" s="68">
        <v>3517026614</v>
      </c>
      <c r="L127" s="100">
        <f>+IF(AND(K127&gt;0,O127="Ejecución"),(K127/877802)*Tabla28[[#This Row],[% participación]],IF(AND(K127&gt;0,O127&lt;&gt;"Ejecución"),"-",""))</f>
        <v>4006.6286178432038</v>
      </c>
      <c r="M127" s="65" t="s">
        <v>1148</v>
      </c>
      <c r="N127" s="167">
        <f t="shared" si="6"/>
        <v>1</v>
      </c>
      <c r="O127" s="156" t="s">
        <v>1150</v>
      </c>
      <c r="P127" s="79"/>
    </row>
    <row r="128" spans="1:16" s="7" customFormat="1" ht="24.75" customHeight="1" outlineLevel="1" x14ac:dyDescent="0.25">
      <c r="A128" s="138">
        <v>15</v>
      </c>
      <c r="B128" s="155" t="s">
        <v>2664</v>
      </c>
      <c r="C128" s="157" t="s">
        <v>31</v>
      </c>
      <c r="D128" s="63" t="s">
        <v>2692</v>
      </c>
      <c r="E128" s="139">
        <v>44182</v>
      </c>
      <c r="F128" s="139">
        <v>44196</v>
      </c>
      <c r="G128" s="154">
        <f t="shared" si="5"/>
        <v>0.46666666666666667</v>
      </c>
      <c r="H128" s="64" t="s">
        <v>2705</v>
      </c>
      <c r="I128" s="63" t="s">
        <v>64</v>
      </c>
      <c r="J128" s="63" t="s">
        <v>400</v>
      </c>
      <c r="K128" s="68">
        <v>2935061216</v>
      </c>
      <c r="L128" s="100">
        <f>+IF(AND(K128&gt;0,O128="Ejecución"),(K128/877802)*Tabla28[[#This Row],[% participación]],IF(AND(K128&gt;0,O128&lt;&gt;"Ejecución"),"-",""))</f>
        <v>3343.6483580579675</v>
      </c>
      <c r="M128" s="65" t="s">
        <v>1148</v>
      </c>
      <c r="N128" s="167">
        <f t="shared" si="6"/>
        <v>1</v>
      </c>
      <c r="O128" s="156" t="s">
        <v>1150</v>
      </c>
      <c r="P128" s="79"/>
    </row>
    <row r="129" spans="1:16" s="7" customFormat="1" ht="24.75" customHeight="1" outlineLevel="1" x14ac:dyDescent="0.25">
      <c r="A129" s="138">
        <v>16</v>
      </c>
      <c r="B129" s="155" t="s">
        <v>2664</v>
      </c>
      <c r="C129" s="157" t="s">
        <v>31</v>
      </c>
      <c r="D129" s="63" t="s">
        <v>2693</v>
      </c>
      <c r="E129" s="139">
        <v>44182</v>
      </c>
      <c r="F129" s="139">
        <v>44196</v>
      </c>
      <c r="G129" s="154">
        <f t="shared" si="5"/>
        <v>0.46666666666666667</v>
      </c>
      <c r="H129" s="64" t="s">
        <v>2706</v>
      </c>
      <c r="I129" s="63" t="s">
        <v>64</v>
      </c>
      <c r="J129" s="63" t="s">
        <v>403</v>
      </c>
      <c r="K129" s="68">
        <v>1280368430</v>
      </c>
      <c r="L129" s="100">
        <f>+IF(AND(K129&gt;0,O129="Ejecución"),(K129/877802)*Tabla28[[#This Row],[% participación]],IF(AND(K129&gt;0,O129&lt;&gt;"Ejecución"),"-",""))</f>
        <v>1458.6073283041051</v>
      </c>
      <c r="M129" s="65" t="s">
        <v>1148</v>
      </c>
      <c r="N129" s="167">
        <f t="shared" si="6"/>
        <v>1</v>
      </c>
      <c r="O129" s="156" t="s">
        <v>1150</v>
      </c>
      <c r="P129" s="79"/>
    </row>
    <row r="130" spans="1:16" s="7" customFormat="1" ht="24.75" customHeight="1" outlineLevel="1" x14ac:dyDescent="0.25">
      <c r="A130" s="138">
        <v>17</v>
      </c>
      <c r="B130" s="155" t="s">
        <v>2664</v>
      </c>
      <c r="C130" s="157" t="s">
        <v>31</v>
      </c>
      <c r="D130" s="63" t="s">
        <v>2690</v>
      </c>
      <c r="E130" s="139">
        <v>44182</v>
      </c>
      <c r="F130" s="139">
        <v>44196</v>
      </c>
      <c r="G130" s="154">
        <f t="shared" si="5"/>
        <v>0.46666666666666667</v>
      </c>
      <c r="H130" s="64" t="s">
        <v>2707</v>
      </c>
      <c r="I130" s="63" t="s">
        <v>64</v>
      </c>
      <c r="J130" s="63" t="s">
        <v>390</v>
      </c>
      <c r="K130" s="68">
        <v>3065160895</v>
      </c>
      <c r="L130" s="100">
        <f>+IF(AND(K130&gt;0,O130="Ejecución"),(K130/877802)*Tabla28[[#This Row],[% participación]],IF(AND(K130&gt;0,O130&lt;&gt;"Ejecución"),"-",""))</f>
        <v>3491.8590923693496</v>
      </c>
      <c r="M130" s="65" t="s">
        <v>1148</v>
      </c>
      <c r="N130" s="167">
        <f t="shared" si="6"/>
        <v>1</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2750</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2668</v>
      </c>
      <c r="C179" s="215"/>
      <c r="D179" s="215"/>
      <c r="E179" s="165">
        <v>0.02</v>
      </c>
      <c r="F179" s="164">
        <v>1.4999999999999999E-2</v>
      </c>
      <c r="G179" s="159">
        <f>IF(F179&gt;0,SUM(E179+F179),"")</f>
        <v>3.5000000000000003E-2</v>
      </c>
      <c r="H179" s="5"/>
      <c r="I179" s="215" t="s">
        <v>2670</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3.5000000000000003E-2</v>
      </c>
      <c r="D185" s="91" t="s">
        <v>2628</v>
      </c>
      <c r="E185" s="94">
        <f>+(C185*SUM(K20:K35))</f>
        <v>420727128.88500005</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41787</v>
      </c>
      <c r="D193" s="5"/>
      <c r="E193" s="120">
        <v>2977</v>
      </c>
      <c r="F193" s="5"/>
      <c r="G193" s="5"/>
      <c r="H193" s="141" t="s">
        <v>2708</v>
      </c>
      <c r="J193" s="5"/>
      <c r="K193" s="121">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2709</v>
      </c>
      <c r="J211" s="27" t="s">
        <v>2622</v>
      </c>
      <c r="K211" s="142" t="s">
        <v>2711</v>
      </c>
      <c r="L211" s="21"/>
      <c r="M211" s="21"/>
      <c r="N211" s="21"/>
      <c r="O211" s="8"/>
    </row>
    <row r="212" spans="1:15" x14ac:dyDescent="0.25">
      <c r="A212" s="9"/>
      <c r="B212" s="27" t="s">
        <v>2619</v>
      </c>
      <c r="C212" s="141" t="s">
        <v>2708</v>
      </c>
      <c r="D212" s="21"/>
      <c r="G212" s="27" t="s">
        <v>2621</v>
      </c>
      <c r="H212" s="142" t="s">
        <v>2710</v>
      </c>
      <c r="J212" s="27" t="s">
        <v>2623</v>
      </c>
      <c r="K212" s="141"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2020-12-30T00:40:37Z</cp:lastPrinted>
  <dcterms:created xsi:type="dcterms:W3CDTF">2020-10-14T21:57:42Z</dcterms:created>
  <dcterms:modified xsi:type="dcterms:W3CDTF">2020-12-30T00:40:48Z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