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User\Desktop\MANIFESTACIONES DE INTERES\14\"/>
    </mc:Choice>
  </mc:AlternateContent>
  <xr:revisionPtr revIDLastSave="0" documentId="13_ncr:1_{964E98C1-902A-4FA0-BABC-CFE514CEC968}"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atabase" localSheetId="0">#REF!</definedName>
    <definedName name="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rint_Area" localSheetId="0">MI_Oferente_Singular!$A$1:$O$213</definedName>
    <definedName name="Print_Titles" localSheetId="0">MI_Oferente_Singular!$1:$5</definedName>
    <definedName name="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<sst xmlns="http://schemas.openxmlformats.org/spreadsheetml/2006/main" count="3075" uniqueCount="2696">
  <si>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</si>
  <si>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</si>
  <si>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</si>
  <si>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</si>
  <si>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</si>
  <si>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</si>
  <si>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</si>
  <si>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</si>
  <si>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</si>
  <si>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</si>
  <si>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</si>
  <si>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</si>
  <si>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</si>
  <si>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</si>
  <si>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</si>
  <si>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</si>
  <si>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</si>
  <si>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</si>
  <si>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</si>
  <si>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</si>
  <si>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</si>
  <si>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</si>
  <si>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</si>
  <si>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</si>
  <si>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</si>
  <si>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</si>
  <si>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</si>
  <si>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</si>
  <si>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</si>
  <si>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</si>
  <si>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</si>
  <si>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</si>
  <si>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</si>
  <si>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</si>
  <si>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</si>
  <si>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</si>
  <si>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</si>
  <si>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</si>
  <si>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</si>
  <si>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</si>
  <si>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</si>
  <si>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</si>
  <si>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</si>
  <si>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</si>
  <si>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</si>
  <si>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</si>
  <si>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</si>
  <si>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</si>
  <si>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</si>
  <si>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</si>
  <si>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</si>
  <si>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</si>
  <si>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</si>
  <si>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</si>
  <si>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</si>
  <si>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</si>
  <si>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</si>
  <si>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</si>
  <si>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</si>
  <si>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</si>
  <si>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</si>
  <si>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</si>
  <si>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</si>
  <si>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</si>
  <si>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</si>
  <si>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</si>
  <si>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</si>
  <si>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</si>
  <si>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</si>
  <si>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</si>
  <si>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</si>
  <si>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</si>
  <si>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</si>
  <si>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</si>
  <si>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</si>
  <si>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</si>
  <si>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</si>
  <si>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</si>
  <si>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</si>
  <si>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</si>
  <si>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</si>
  <si>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</si>
  <si>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</si>
  <si>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</si>
  <si>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</si>
  <si>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</si>
  <si>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</si>
  <si>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</si>
  <si>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</si>
  <si>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</si>
  <si>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</si>
  <si>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</si>
  <si>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</si>
  <si>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</si>
  <si>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</si>
  <si>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</si>
  <si>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</si>
  <si>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</si>
  <si>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</si>
  <si>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</si>
  <si>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</si>
  <si>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</si>
  <si>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</si>
  <si>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</si>
  <si>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</si>
  <si>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</si>
  <si>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</si>
  <si>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</si>
  <si>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</si>
  <si>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</si>
  <si>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</si>
  <si>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</si>
  <si>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</si>
  <si>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</si>
  <si>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</si>
  <si>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</si>
  <si>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</si>
  <si>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</si>
  <si>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</si>
  <si>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</si>
  <si>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</si>
  <si>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</si>
  <si>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</si>
  <si>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</si>
  <si>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</si>
  <si>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</si>
  <si>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</si>
  <si>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</si>
  <si>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</si>
  <si>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</si>
  <si>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</si>
  <si>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</si>
  <si>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</si>
  <si>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</si>
  <si>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</si>
  <si>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</si>
  <si>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</si>
  <si>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</si>
  <si>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</si>
  <si>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</si>
  <si>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</si>
  <si>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</si>
  <si>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</si>
  <si>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</si>
  <si>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</si>
  <si>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</si>
  <si>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</si>
  <si>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</si>
  <si>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</si>
  <si>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</si>
  <si>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</si>
  <si>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</si>
  <si>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</si>
  <si>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</si>
  <si>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</si>
  <si>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</si>
  <si>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</si>
  <si>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</si>
  <si>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</si>
  <si>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</si>
  <si>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</si>
  <si>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</si>
  <si>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</si>
  <si>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</si>
  <si>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</si>
  <si>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</si>
  <si>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</si>
  <si>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</si>
  <si>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</si>
  <si>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</si>
  <si>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</si>
  <si>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</si>
  <si>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</si>
  <si>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</si>
  <si>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</si>
  <si>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</si>
  <si>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</si>
  <si>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</si>
  <si>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</si>
  <si>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</si>
  <si>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</si>
  <si>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</si>
  <si>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</si>
  <si>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</si>
  <si>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</si>
  <si>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</si>
  <si>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</si>
  <si>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</si>
  <si>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</si>
  <si>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</si>
  <si>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</si>
  <si>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</si>
  <si>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</si>
  <si>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</si>
  <si>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</si>
  <si>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</si>
  <si>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</si>
  <si>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</si>
  <si>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</si>
  <si>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</si>
  <si>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</si>
  <si>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</si>
  <si>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</si>
  <si>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</si>
  <si>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</si>
  <si>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</si>
  <si>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</si>
  <si>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</si>
  <si>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</si>
  <si>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</si>
  <si>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</si>
  <si>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</si>
  <si>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</si>
  <si>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</si>
  <si>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</si>
  <si>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</si>
  <si>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</si>
  <si>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</si>
  <si>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</si>
  <si>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</si>
  <si>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</si>
  <si>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</si>
  <si>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</si>
  <si>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</si>
  <si>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</si>
  <si>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</si>
  <si>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</si>
  <si>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</si>
  <si>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</si>
  <si>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</si>
  <si>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</si>
  <si>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</si>
  <si>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</si>
  <si>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</si>
  <si>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</si>
  <si>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</si>
  <si>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</si>
  <si>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</si>
  <si>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</si>
  <si>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</si>
  <si>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</si>
  <si>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</si>
  <si>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</si>
  <si>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</si>
  <si>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</si>
  <si>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</si>
  <si>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</si>
  <si>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</si>
  <si>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</si>
  <si>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</si>
  <si>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</si>
  <si>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</si>
  <si>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</si>
  <si>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</si>
  <si>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</si>
  <si>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</si>
  <si>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</si>
  <si>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</si>
  <si>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</si>
  <si>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</si>
  <si>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</si>
  <si>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</si>
  <si>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</si>
  <si>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</si>
  <si>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</si>
  <si>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</si>
  <si>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</si>
  <si>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</si>
  <si>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</si>
  <si>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</si>
  <si>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</si>
  <si>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</si>
  <si>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</si>
  <si>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</si>
  <si>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</si>
  <si>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</si>
  <si>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</si>
  <si>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</si>
  <si>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</si>
  <si>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</si>
  <si>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</si>
  <si>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</si>
  <si>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</si>
  <si>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</si>
  <si>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</si>
  <si>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</si>
  <si>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</si>
  <si>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</si>
  <si>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</si>
  <si>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</si>
  <si>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</si>
  <si>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</si>
  <si>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</si>
  <si>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</si>
  <si>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</si>
  <si>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</si>
  <si>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</si>
  <si>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</si>
  <si>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</si>
  <si>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</si>
  <si>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</si>
  <si>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</si>
  <si>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</si>
  <si>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</si>
  <si>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</si>
  <si>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</si>
  <si>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</si>
  <si>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</si>
  <si>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</si>
  <si>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</si>
  <si>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</si>
  <si>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</si>
  <si>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</si>
  <si>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</si>
  <si>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</si>
  <si>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</si>
  <si>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</si>
  <si>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</si>
  <si>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</si>
  <si>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</si>
  <si>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</si>
  <si>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</si>
  <si>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</si>
  <si>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</si>
  <si>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</si>
  <si>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</si>
  <si>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</si>
  <si>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</si>
  <si>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</si>
  <si>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</si>
  <si>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</si>
  <si>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</si>
  <si>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</si>
  <si>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</si>
  <si>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</si>
  <si>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</si>
  <si>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</si>
  <si>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</si>
  <si>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</si>
  <si>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</si>
  <si>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</si>
  <si>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</si>
  <si>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</si>
  <si>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</si>
  <si>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</si>
  <si>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</si>
  <si>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</si>
  <si>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</si>
  <si>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</si>
  <si>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</si>
  <si>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</si>
  <si>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</si>
  <si>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</si>
  <si>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</si>
  <si>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</si>
  <si>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</si>
  <si>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</si>
  <si>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</si>
  <si>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</si>
  <si>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</si>
  <si>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</si>
  <si>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</si>
  <si>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</si>
  <si>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</si>
  <si>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</si>
  <si>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</si>
  <si>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</si>
  <si>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</si>
  <si>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</si>
  <si>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</si>
  <si>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</si>
  <si>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</si>
  <si>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</si>
  <si>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</si>
  <si>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</si>
  <si>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</si>
  <si>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</si>
  <si>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</si>
  <si>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</si>
  <si>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</si>
  <si>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</si>
  <si>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</si>
  <si>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</si>
  <si>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</si>
  <si>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</si>
  <si>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</si>
  <si>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</si>
  <si>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</si>
  <si>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</si>
  <si>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</si>
  <si>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</si>
  <si>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</si>
  <si>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</si>
  <si>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</si>
  <si>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</si>
  <si>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</si>
  <si>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</si>
  <si>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</si>
  <si>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</si>
  <si>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</si>
  <si>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</si>
  <si>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</si>
  <si>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</si>
  <si>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</si>
  <si>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</si>
  <si>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</si>
  <si>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</si>
  <si>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</si>
  <si>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</si>
  <si>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</si>
  <si>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</si>
  <si>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</si>
  <si>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</si>
  <si>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</si>
  <si>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</si>
  <si>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</si>
  <si>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</si>
  <si>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</si>
  <si>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</si>
  <si>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</si>
  <si>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</si>
  <si>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</si>
  <si>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</si>
  <si>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</si>
  <si>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</si>
  <si>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</si>
  <si>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</si>
  <si>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</si>
  <si>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</si>
  <si>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</si>
  <si>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</si>
  <si>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</si>
  <si>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</si>
  <si>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</si>
  <si>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</si>
  <si>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</si>
  <si>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</si>
  <si>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</si>
  <si>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</si>
  <si>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</si>
  <si>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</si>
  <si>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</si>
  <si>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</si>
  <si>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</si>
  <si>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</si>
  <si>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</si>
  <si>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</si>
  <si>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</si>
  <si>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</si>
  <si>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</si>
  <si>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</si>
  <si>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</si>
  <si>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</si>
  <si>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</si>
  <si>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</si>
  <si>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</si>
  <si>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</si>
  <si>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</si>
  <si>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</si>
  <si>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</si>
  <si>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</si>
  <si>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</si>
  <si>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</si>
  <si>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</si>
  <si>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</si>
  <si>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</si>
  <si>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</si>
  <si>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</si>
  <si>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</si>
  <si>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</si>
  <si>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</si>
  <si>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</si>
  <si>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</si>
  <si>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</si>
  <si>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</si>
  <si>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</si>
  <si>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</si>
  <si>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</si>
  <si>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</si>
  <si>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</si>
  <si>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</si>
  <si>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</si>
  <si>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</si>
  <si>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</si>
  <si>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</si>
  <si>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</si>
  <si>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</si>
  <si>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</si>
  <si>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</si>
  <si>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</si>
  <si>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</si>
  <si>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</si>
  <si>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</si>
  <si>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</si>
  <si>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</si>
  <si>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</si>
  <si>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</si>
  <si>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</si>
  <si>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</si>
  <si>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</si>
  <si>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</si>
  <si>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</si>
  <si>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</si>
  <si>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</si>
  <si>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</si>
  <si>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</si>
  <si>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</si>
  <si>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</si>
  <si>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</si>
  <si>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</si>
  <si>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</si>
  <si>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</si>
  <si>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</si>
  <si>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</si>
  <si>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</si>
  <si>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</si>
  <si>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</si>
  <si>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</si>
  <si>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</si>
  <si>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</si>
  <si>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</si>
  <si>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</si>
  <si>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</si>
  <si>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</si>
  <si>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</si>
  <si>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</si>
  <si>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</si>
  <si>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</si>
  <si>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</si>
  <si>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</si>
  <si>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</si>
  <si>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</si>
  <si>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</si>
  <si>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</si>
  <si>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</si>
  <si>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</si>
  <si>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</si>
  <si>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</si>
  <si>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</si>
  <si>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</si>
  <si>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</si>
  <si>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</si>
  <si>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</si>
  <si>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</si>
  <si>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</si>
  <si>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</si>
  <si>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</si>
  <si>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</si>
  <si>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</si>
  <si>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</si>
  <si>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</si>
  <si>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</si>
  <si>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</si>
  <si>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</si>
  <si>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</si>
  <si>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</si>
  <si>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</si>
  <si>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</si>
  <si>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</si>
  <si>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</si>
  <si>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</si>
  <si>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</si>
  <si>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</si>
  <si>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</si>
  <si>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</si>
  <si>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</si>
  <si>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</si>
  <si>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</si>
  <si>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</si>
  <si>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</si>
  <si>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</si>
  <si>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</si>
  <si>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</si>
  <si>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</si>
  <si>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</si>
  <si>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</si>
  <si>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</si>
  <si>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</si>
  <si>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</si>
  <si>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</si>
  <si>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</si>
  <si>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</si>
  <si>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</si>
  <si>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</si>
  <si>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</si>
  <si>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</si>
  <si>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</si>
  <si>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</si>
  <si>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</si>
  <si>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</si>
  <si>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</si>
  <si>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</si>
  <si>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</si>
  <si>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</si>
  <si>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</si>
  <si>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</si>
  <si>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</si>
  <si>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</si>
  <si>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</si>
  <si>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</si>
  <si>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</si>
  <si>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</si>
  <si>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</si>
  <si>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</si>
  <si>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</si>
  <si>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</si>
  <si>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</si>
  <si>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</si>
  <si>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</si>
  <si>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</si>
  <si>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</si>
  <si>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</si>
  <si>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</si>
  <si>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</si>
  <si>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</si>
  <si>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</si>
  <si>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</si>
  <si>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</si>
  <si>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</si>
  <si>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</si>
  <si>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</si>
  <si>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</si>
  <si>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</si>
  <si>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</si>
  <si>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</si>
  <si>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</si>
  <si>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</si>
  <si>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</si>
  <si>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</si>
  <si>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</si>
  <si>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</si>
  <si>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</si>
  <si>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</si>
  <si>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</si>
  <si>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</si>
  <si>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</si>
  <si>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</si>
  <si>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</si>
  <si>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</si>
  <si>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</si>
  <si>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</si>
  <si>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</si>
  <si>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</si>
  <si>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</si>
  <si>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</si>
  <si>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</si>
  <si>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</si>
  <si>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</si>
  <si>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</si>
  <si>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</si>
  <si>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</si>
  <si>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</si>
  <si>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</si>
  <si>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</si>
  <si>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</si>
  <si>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</si>
  <si>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</si>
  <si>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</si>
  <si>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</si>
  <si>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</si>
  <si>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</si>
  <si>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</si>
  <si>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</si>
  <si>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</si>
  <si>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</si>
  <si>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</si>
  <si>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</si>
  <si>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</si>
  <si>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</si>
  <si>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</si>
  <si>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</si>
  <si>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</si>
  <si>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</si>
  <si>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</si>
  <si>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</si>
  <si>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</si>
  <si>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</si>
  <si>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</si>
  <si>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</si>
  <si>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</si>
  <si>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</si>
  <si>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</si>
  <si>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</si>
  <si>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</si>
  <si>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</si>
  <si>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</si>
  <si>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</si>
  <si>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</si>
  <si>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</si>
  <si>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</si>
  <si>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</si>
  <si>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</si>
  <si>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</si>
  <si>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</si>
  <si>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</si>
  <si>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</si>
  <si>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</si>
  <si>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</si>
  <si>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</si>
  <si>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</si>
  <si>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</si>
  <si>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</si>
  <si>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</si>
  <si>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</si>
  <si>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</si>
  <si>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</si>
  <si>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</si>
  <si>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</si>
  <si>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</si>
  <si>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</si>
  <si>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</si>
  <si>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</si>
  <si>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</si>
  <si>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</si>
  <si>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</si>
  <si>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</si>
  <si>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</si>
  <si>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</si>
  <si>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</si>
  <si>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</si>
  <si>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</si>
  <si>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</si>
  <si>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</si>
  <si>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</si>
  <si>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</si>
  <si>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</si>
  <si>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</si>
  <si>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</si>
  <si>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</si>
  <si>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</si>
  <si>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</si>
  <si>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</si>
  <si>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</si>
  <si>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</si>
  <si>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</si>
  <si>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</si>
  <si>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</si>
  <si>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</si>
  <si>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</si>
  <si>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</si>
  <si>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</si>
  <si>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</si>
  <si>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</si>
  <si>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</si>
  <si>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</si>
  <si>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</si>
  <si>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</si>
  <si>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</si>
  <si>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</si>
  <si>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</si>
  <si>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</si>
  <si>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</si>
  <si>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</si>
  <si>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</si>
  <si>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</si>
  <si>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</si>
  <si>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</si>
  <si>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</si>
  <si>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</si>
  <si>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</si>
  <si>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</si>
  <si>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</si>
  <si>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</si>
  <si>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</si>
  <si>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</si>
  <si>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</si>
  <si>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</si>
  <si>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</si>
  <si>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</si>
  <si>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</si>
  <si>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</si>
  <si>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</si>
  <si>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</si>
  <si>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</si>
  <si>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</si>
  <si>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</si>
  <si>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</si>
  <si>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</si>
  <si>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</si>
  <si>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</si>
  <si>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</si>
  <si>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</si>
  <si>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</si>
  <si>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</si>
  <si>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</si>
  <si>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</si>
  <si>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</si>
  <si>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</si>
  <si>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</si>
  <si>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</si>
  <si>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</si>
  <si>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</si>
  <si>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</si>
  <si>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</si>
  <si>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</si>
  <si>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</si>
  <si>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</si>
  <si>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</si>
  <si>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</si>
  <si>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</si>
  <si>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</si>
  <si>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</si>
  <si>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</si>
  <si>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</si>
  <si>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</si>
  <si>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</si>
  <si>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</si>
  <si>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</si>
  <si>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</si>
  <si>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</si>
  <si>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</si>
  <si>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</si>
  <si>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</si>
  <si>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</si>
  <si>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</si>
  <si>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</si>
  <si>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</si>
  <si>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</si>
  <si>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</si>
  <si>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</si>
  <si>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</si>
  <si>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</si>
  <si>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</si>
  <si>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</si>
  <si>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</si>
  <si>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</si>
  <si>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</si>
  <si>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</si>
  <si>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</si>
  <si>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</si>
  <si>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</si>
  <si>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</si>
  <si>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</si>
  <si>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</si>
  <si>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</si>
  <si>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</si>
  <si>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</si>
  <si>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</si>
  <si>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</si>
  <si>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</si>
  <si>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</si>
  <si>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</si>
  <si>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</si>
  <si>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</si>
  <si>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</si>
  <si>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</si>
  <si>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</si>
  <si>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</si>
  <si>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</si>
  <si>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</si>
  <si>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</si>
  <si>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</si>
  <si>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</si>
  <si>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</si>
  <si>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</si>
  <si>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</si>
  <si>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</si>
  <si>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</si>
  <si>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</si>
  <si>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</si>
  <si>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</si>
  <si>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</si>
  <si>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</si>
  <si>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</si>
  <si>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</si>
  <si>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</si>
  <si>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</si>
  <si>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</si>
  <si>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</si>
  <si>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</si>
  <si>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</si>
  <si>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</si>
  <si>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</si>
  <si>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</si>
  <si>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</si>
  <si>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</si>
  <si>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</si>
  <si>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</si>
  <si>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</si>
  <si>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</si>
  <si>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</si>
  <si>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</si>
  <si>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</si>
  <si>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</si>
  <si>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</si>
  <si>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</si>
  <si>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</si>
  <si>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</si>
  <si>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</si>
  <si>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</si>
  <si>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</si>
  <si>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</si>
  <si>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</si>
  <si>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</si>
  <si>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</si>
  <si>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</si>
  <si>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</si>
  <si>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</si>
  <si>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</si>
  <si>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</si>
  <si>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</si>
  <si>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</si>
  <si>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</si>
  <si>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</si>
  <si>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</si>
  <si>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</si>
  <si>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</si>
  <si>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</si>
  <si>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</si>
  <si>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</si>
  <si>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</si>
  <si>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</si>
  <si>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</si>
  <si>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</si>
  <si>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</si>
  <si>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</si>
  <si>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</si>
  <si>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</si>
  <si>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</si>
  <si>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</si>
  <si>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</si>
  <si>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</si>
  <si>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</si>
  <si>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</si>
  <si>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</si>
  <si>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</si>
  <si>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</si>
  <si>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</si>
  <si>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</si>
  <si>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</si>
  <si>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</si>
  <si>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</si>
  <si>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</si>
  <si>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</si>
  <si>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</si>
  <si>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</si>
  <si>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</si>
  <si>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</si>
  <si>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</si>
  <si>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</si>
  <si>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</si>
  <si>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</si>
  <si>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</si>
  <si>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</si>
  <si>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</si>
  <si>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</si>
  <si>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</si>
  <si>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</si>
  <si>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</si>
  <si>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</si>
  <si>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</si>
  <si>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</si>
  <si>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</si>
  <si>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</si>
  <si>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</si>
  <si>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</si>
  <si>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</si>
  <si>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</si>
  <si>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</si>
  <si>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</si>
  <si>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</si>
  <si>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</si>
  <si>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</si>
  <si>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</si>
  <si>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</si>
  <si>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</si>
  <si>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</si>
  <si>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</si>
  <si>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</si>
  <si>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</si>
  <si>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</si>
  <si>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</si>
  <si>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</si>
  <si>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</si>
  <si>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</si>
  <si>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</si>
  <si>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</si>
  <si>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</si>
  <si>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</si>
  <si>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</si>
  <si>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</si>
  <si>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</si>
  <si>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</si>
  <si>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</si>
  <si>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</si>
  <si>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</si>
  <si>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</si>
  <si>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</si>
  <si>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</si>
  <si>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</si>
  <si>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</si>
  <si>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</si>
  <si>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</si>
  <si>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</si>
  <si>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</si>
  <si>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</si>
  <si>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</si>
  <si>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</si>
  <si>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</si>
  <si>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</si>
  <si>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</si>
  <si>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</si>
  <si>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</si>
  <si>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</si>
  <si>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</si>
  <si>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</si>
  <si>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</si>
  <si>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</si>
  <si>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</si>
  <si>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</si>
  <si>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</si>
  <si>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</si>
  <si>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</si>
  <si>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</si>
  <si>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</si>
  <si>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</si>
  <si>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</si>
  <si>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</si>
  <si>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</si>
  <si>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</si>
  <si>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</si>
  <si>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</si>
  <si>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</si>
  <si>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</si>
  <si>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</si>
  <si>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</si>
  <si>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</si>
  <si>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</si>
  <si>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</si>
  <si>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</si>
  <si>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</si>
  <si>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</si>
  <si>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</si>
  <si>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</si>
  <si>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</si>
  <si>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</si>
  <si>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</si>
  <si>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</si>
  <si>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</si>
  <si>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</si>
  <si>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</si>
  <si>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</si>
  <si>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</si>
  <si>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</si>
  <si>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</si>
  <si>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</si>
  <si>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</si>
  <si>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</si>
  <si>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</si>
  <si>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</si>
  <si>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</si>
  <si>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</si>
  <si>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</si>
  <si>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</si>
  <si>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</si>
  <si>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</si>
  <si>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</si>
  <si>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</si>
  <si>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</si>
  <si>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</si>
  <si>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</si>
  <si>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</si>
  <si>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</si>
  <si>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</si>
  <si>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</si>
  <si>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</si>
  <si>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</si>
  <si>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</si>
  <si>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</si>
  <si>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</si>
  <si>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</si>
  <si>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</si>
  <si>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</si>
  <si>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</si>
  <si>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</si>
  <si>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</si>
  <si>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</si>
  <si>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</si>
  <si>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</si>
  <si>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</si>
  <si>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</si>
  <si>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</si>
  <si>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</si>
  <si>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</si>
  <si>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</si>
  <si>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</si>
  <si>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</si>
  <si>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</si>
  <si>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</si>
  <si>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</si>
  <si>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</si>
  <si>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</si>
  <si>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</si>
  <si>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</si>
  <si>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</si>
  <si>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</si>
  <si>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</si>
  <si>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</si>
  <si>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</si>
  <si>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</si>
  <si>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</si>
  <si>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</si>
  <si>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</si>
  <si>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</si>
  <si>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</si>
  <si>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</si>
  <si>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</si>
  <si>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</si>
  <si>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</si>
  <si>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</si>
  <si>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</si>
  <si>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</si>
  <si>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</si>
  <si>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</si>
  <si>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</si>
  <si>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</si>
  <si>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</si>
  <si>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</si>
  <si>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</si>
  <si>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</si>
  <si>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</si>
  <si>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</si>
  <si>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</si>
  <si>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</si>
  <si>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</si>
  <si>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</si>
  <si>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</si>
  <si>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</si>
  <si>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</si>
  <si>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</si>
  <si>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</si>
  <si>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</si>
  <si>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</si>
  <si>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</si>
  <si>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</si>
  <si>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</si>
  <si>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</si>
  <si>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</si>
  <si>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</si>
  <si>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</si>
  <si>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</si>
  <si>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</si>
  <si>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</si>
  <si>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</si>
  <si>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</si>
  <si>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</si>
  <si>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</si>
  <si>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</si>
  <si>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</si>
  <si>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</si>
  <si>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</si>
  <si>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</si>
  <si>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</si>
  <si>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</si>
  <si>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</si>
  <si>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</si>
  <si>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</si>
  <si>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</si>
  <si>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</si>
  <si>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</si>
  <si>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</si>
  <si>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</si>
  <si>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</si>
  <si>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</si>
  <si>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</si>
  <si>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</si>
  <si>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</si>
  <si>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</si>
  <si>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</si>
  <si>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</si>
  <si>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</si>
  <si>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</si>
  <si>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</si>
  <si>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</si>
  <si>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</si>
  <si>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</si>
  <si>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</si>
  <si>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</si>
  <si>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</si>
  <si>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</si>
  <si>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</si>
  <si>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</si>
  <si>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</si>
  <si>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</si>
  <si>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</si>
  <si>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</si>
  <si>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</si>
  <si>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</si>
  <si>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</si>
  <si>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</si>
  <si>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</si>
  <si>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</si>
  <si>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</si>
  <si>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</si>
  <si>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</si>
  <si>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</si>
  <si>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</si>
  <si>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</si>
  <si>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</si>
  <si>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</si>
  <si>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</si>
  <si>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</si>
  <si>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</si>
  <si>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</si>
  <si>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</si>
  <si>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</si>
  <si>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</si>
  <si>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</si>
  <si>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</si>
  <si>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</si>
  <si>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</si>
  <si>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</si>
  <si>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</si>
  <si>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</si>
  <si>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</si>
  <si>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</si>
  <si>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</si>
  <si>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</si>
  <si>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</si>
  <si>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</si>
  <si>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</si>
  <si>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</si>
  <si>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</si>
  <si>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</si>
  <si>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</si>
  <si>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</si>
  <si>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</si>
  <si>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</si>
  <si>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</si>
  <si>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</si>
  <si>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</si>
  <si>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</si>
  <si>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</si>
  <si>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</si>
  <si>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</si>
  <si>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</si>
  <si>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</si>
  <si>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</si>
  <si>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</si>
  <si>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</si>
  <si>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</si>
  <si>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</si>
  <si>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</si>
  <si>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</si>
  <si>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</si>
  <si>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</si>
  <si>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</si>
  <si>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</si>
  <si>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</si>
  <si>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</si>
  <si>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</si>
  <si>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</si>
  <si>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</si>
  <si>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</si>
  <si>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</si>
  <si>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</si>
  <si>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</si>
  <si>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</si>
  <si>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</si>
  <si>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</si>
  <si>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</si>
  <si>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</si>
  <si>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</si>
  <si>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</si>
  <si>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</si>
  <si>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</si>
  <si>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</si>
  <si>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</si>
  <si>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</si>
  <si>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</si>
  <si>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</si>
  <si>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</si>
  <si>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</si>
  <si>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</si>
  <si>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</si>
  <si>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</si>
  <si>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</si>
  <si>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</si>
  <si>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</si>
  <si>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</si>
  <si>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</si>
  <si>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</si>
  <si>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</si>
  <si>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</si>
  <si>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</si>
  <si>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</si>
  <si>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</si>
  <si>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</si>
  <si>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</si>
  <si>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</si>
  <si>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</si>
  <si>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</si>
  <si>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</si>
  <si>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</si>
  <si>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</si>
  <si>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</si>
  <si>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</si>
  <si>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</si>
  <si>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</si>
  <si>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</si>
  <si>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</si>
  <si>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</si>
  <si>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</si>
  <si>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</si>
  <si>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</si>
  <si>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</si>
  <si>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</si>
  <si>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</si>
  <si>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</si>
  <si>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</si>
  <si>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</si>
  <si>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</si>
  <si>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</si>
  <si>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</si>
  <si>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</si>
  <si>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</si>
  <si>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</si>
  <si>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</si>
  <si>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</si>
  <si>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</si>
  <si>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</si>
  <si>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</si>
  <si>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</si>
  <si>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</si>
  <si>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</si>
  <si>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</si>
  <si>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</si>
  <si>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</si>
  <si>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</si>
  <si>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</si>
  <si>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</si>
  <si>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</si>
  <si>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</si>
  <si>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</si>
  <si>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</si>
  <si>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</si>
  <si>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</si>
  <si>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</si>
  <si>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</si>
  <si>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</si>
  <si>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</si>
  <si>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</si>
  <si>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</si>
  <si>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</si>
  <si>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</si>
  <si>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</si>
  <si>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</si>
  <si>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</si>
  <si>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</si>
  <si>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</si>
  <si>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</si>
  <si>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</si>
  <si>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</si>
  <si>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</si>
  <si>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</si>
  <si>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</si>
  <si>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</si>
  <si>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</si>
  <si>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</si>
  <si>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</si>
  <si>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</si>
  <si>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</si>
  <si>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</si>
  <si>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</si>
  <si>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</si>
  <si>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</si>
  <si>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</si>
  <si>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</si>
  <si>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</si>
  <si>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</si>
  <si>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</si>
  <si>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</si>
  <si>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</si>
  <si>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</si>
  <si>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</si>
  <si>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</si>
  <si>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</si>
  <si>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</si>
  <si>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</si>
  <si>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</si>
  <si>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</si>
  <si>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</si>
  <si>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</si>
  <si>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</si>
  <si>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</si>
  <si>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</si>
  <si>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</si>
  <si>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</si>
  <si>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</si>
  <si>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</si>
  <si>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</si>
  <si>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</si>
  <si>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</si>
  <si>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</si>
  <si>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</si>
  <si>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</si>
  <si>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</si>
  <si>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</si>
  <si>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</si>
  <si>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</si>
  <si>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</si>
  <si>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</si>
  <si>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</si>
  <si>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</si>
  <si>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</si>
  <si>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</si>
  <si>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</si>
  <si>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</si>
  <si>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</si>
  <si>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</si>
  <si>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</si>
  <si>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</si>
  <si>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</si>
  <si>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</si>
  <si>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</si>
  <si>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</si>
  <si>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</si>
  <si>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</si>
  <si>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</si>
  <si>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</si>
  <si>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</si>
  <si>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</si>
  <si>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</si>
  <si>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</si>
  <si>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</si>
  <si>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</si>
  <si>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</si>
  <si>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</si>
  <si>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</si>
  <si>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</si>
  <si>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</si>
  <si>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</si>
  <si>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</si>
  <si>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</si>
  <si>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</si>
  <si>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</si>
  <si>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</si>
  <si>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</si>
  <si>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</si>
  <si>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</si>
  <si>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</si>
  <si>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</si>
  <si>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</si>
  <si>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</si>
  <si>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</si>
  <si>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</si>
  <si>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</si>
  <si>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</si>
  <si>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</si>
  <si>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</si>
  <si>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</si>
  <si>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</si>
  <si>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</si>
  <si>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</si>
  <si>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</si>
  <si>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</si>
  <si>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</si>
  <si>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</si>
  <si>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</si>
  <si>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</si>
  <si>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</si>
  <si>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</si>
  <si>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</si>
  <si>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</si>
  <si>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</si>
  <si>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</si>
  <si>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</si>
  <si>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</si>
  <si>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</si>
  <si>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</si>
  <si>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</si>
  <si>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</si>
  <si>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</si>
  <si>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</si>
  <si>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</si>
  <si>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</si>
  <si>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</si>
  <si>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</si>
  <si>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</si>
  <si>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</si>
  <si>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</si>
  <si>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</si>
  <si>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</si>
  <si>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</si>
  <si>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</si>
  <si>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</si>
  <si>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</si>
  <si>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</si>
  <si>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</si>
  <si>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</si>
  <si>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</si>
  <si>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</si>
  <si>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</si>
  <si>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</si>
  <si>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</si>
  <si>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</si>
  <si>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</si>
  <si>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</si>
  <si>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</si>
  <si>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</si>
  <si>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</si>
  <si>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</si>
  <si>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</si>
  <si>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</si>
  <si>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</si>
  <si>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</si>
  <si>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</si>
  <si>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</si>
  <si>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</si>
  <si>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</si>
  <si>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</si>
  <si>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</si>
  <si>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</si>
  <si>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</si>
  <si>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</si>
  <si>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</si>
  <si>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</si>
  <si>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</si>
  <si>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</si>
  <si>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</si>
  <si>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</si>
  <si>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</si>
  <si>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</si>
  <si>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</si>
  <si>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</si>
  <si>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</si>
  <si>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</si>
  <si>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</si>
  <si>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</si>
  <si>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</si>
  <si>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</si>
  <si>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</si>
  <si>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</si>
  <si>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</si>
  <si>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</si>
  <si>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</si>
  <si>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</si>
  <si>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</si>
  <si>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</si>
  <si>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</si>
  <si>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</si>
  <si>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</si>
  <si>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</si>
  <si>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</si>
  <si>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</si>
  <si>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</si>
  <si>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</si>
  <si>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</si>
  <si>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</si>
  <si>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</si>
  <si>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</si>
  <si>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</si>
  <si>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</si>
  <si>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</si>
  <si>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</si>
  <si>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</si>
  <si>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</si>
  <si>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</si>
  <si>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</si>
  <si>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</si>
  <si>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</si>
  <si>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</si>
  <si>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</si>
  <si>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</si>
  <si>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</si>
  <si>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</si>
  <si>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</si>
  <si>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</si>
  <si>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</si>
  <si>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</si>
  <si>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</si>
  <si>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</si>
  <si>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</si>
  <si>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</si>
  <si>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</si>
  <si>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</si>
  <si>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</si>
  <si>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</si>
  <si>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</si>
  <si>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</si>
  <si>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</si>
  <si>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</si>
  <si>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</si>
  <si>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</si>
  <si>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</si>
  <si>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</si>
  <si>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</si>
  <si>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</si>
  <si>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</si>
  <si>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</si>
  <si>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</si>
  <si>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</si>
  <si>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</si>
  <si>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</si>
  <si>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</si>
  <si>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</si>
  <si>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</si>
  <si>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</si>
  <si>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</si>
  <si>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</si>
  <si>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</si>
  <si>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</si>
  <si>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</si>
  <si>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</si>
  <si>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</si>
  <si>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</si>
  <si>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</si>
  <si>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</si>
  <si>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</si>
  <si>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</si>
  <si>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</si>
  <si>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</si>
  <si>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</si>
  <si>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</si>
  <si>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</si>
  <si>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</si>
  <si>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</si>
  <si>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</si>
  <si>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</si>
  <si>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</si>
  <si>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</si>
  <si>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</si>
  <si>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</si>
  <si>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</si>
  <si>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</si>
  <si>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</si>
  <si>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</si>
  <si>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</si>
  <si>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</si>
  <si>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</si>
  <si>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</si>
  <si>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</si>
  <si>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</si>
  <si>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</si>
  <si>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</si>
  <si>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</si>
  <si>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</si>
  <si>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</si>
  <si>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</si>
  <si>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</si>
  <si>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</si>
  <si>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</si>
  <si>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</si>
  <si>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</si>
  <si>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</si>
  <si>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</si>
  <si>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</si>
  <si>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</si>
  <si>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</si>
  <si>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</si>
  <si>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</si>
  <si>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</si>
  <si>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</si>
  <si>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</si>
  <si>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</si>
  <si>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</si>
  <si>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</si>
  <si>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</si>
  <si>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</si>
  <si>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</si>
  <si>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</si>
  <si>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</si>
  <si>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</si>
  <si>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</si>
  <si>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</si>
  <si>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</si>
  <si>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</si>
  <si>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</si>
  <si>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</si>
  <si>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</si>
  <si>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</si>
  <si>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</si>
  <si>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</si>
  <si>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</si>
  <si>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</si>
  <si>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</si>
  <si>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</si>
  <si>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</si>
  <si>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</si>
  <si>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</si>
  <si>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</si>
  <si>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</si>
  <si>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</si>
  <si>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</si>
  <si>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</si>
  <si>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</si>
  <si>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</si>
  <si>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</si>
  <si>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</si>
  <si>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</si>
  <si>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</si>
  <si>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</si>
  <si>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</si>
  <si>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</si>
  <si>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</si>
  <si>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</si>
  <si>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</si>
  <si>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</si>
  <si>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</si>
  <si>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</si>
  <si>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</si>
  <si>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</si>
  <si>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</si>
  <si>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</si>
  <si>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</si>
  <si>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</si>
  <si>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</si>
  <si>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</si>
  <si>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</si>
  <si>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</si>
  <si>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</si>
  <si>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</si>
  <si>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</si>
  <si>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</si>
  <si>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</si>
  <si>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</si>
  <si>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</si>
  <si>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</si>
  <si>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</si>
  <si>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</si>
  <si>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</si>
  <si>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</si>
  <si>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</si>
  <si>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</si>
  <si>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</si>
  <si>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</si>
  <si>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</si>
  <si>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</si>
  <si>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</si>
  <si>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</si>
  <si>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</si>
  <si>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</si>
  <si>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</si>
  <si>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</si>
  <si>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</si>
  <si>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</si>
  <si>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</si>
  <si>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</si>
  <si>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</si>
  <si>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</si>
  <si>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</si>
  <si>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</si>
  <si>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</si>
  <si>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</si>
  <si>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</si>
  <si>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</si>
  <si>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</si>
  <si>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</si>
  <si>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</si>
  <si>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</si>
  <si>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</si>
  <si>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</si>
  <si>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</si>
  <si>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</si>
  <si>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</si>
  <si>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</si>
  <si>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</si>
  <si>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</si>
  <si>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</si>
  <si>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</si>
  <si>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</si>
  <si>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</si>
  <si>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</si>
  <si>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</si>
  <si>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</si>
  <si>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</si>
  <si>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</si>
  <si>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</si>
  <si>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</si>
  <si>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</si>
  <si>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</si>
  <si>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</si>
  <si>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</si>
  <si>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</si>
  <si>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</si>
  <si>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</si>
  <si>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</si>
  <si>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</si>
  <si>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</si>
  <si>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</si>
  <si>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</si>
  <si>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</si>
  <si>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</si>
  <si>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</si>
  <si>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</si>
  <si>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</si>
  <si>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</si>
  <si>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</si>
  <si>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</si>
  <si>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</si>
  <si>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</si>
  <si>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</si>
  <si>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</si>
  <si>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</si>
  <si>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</si>
  <si>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</si>
  <si>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</si>
  <si>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</si>
  <si>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</si>
  <si>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</si>
  <si>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</si>
  <si>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</si>
  <si>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</si>
  <si>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</si>
  <si>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</si>
  <si>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</si>
  <si>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</si>
  <si>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</si>
  <si>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</si>
  <si>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</si>
  <si>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</si>
  <si>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</si>
  <si>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</si>
  <si>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</si>
  <si>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</si>
  <si>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</si>
  <si>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</si>
  <si>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</si>
  <si>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</si>
  <si>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</si>
  <si>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</si>
  <si>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</si>
  <si>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</si>
  <si>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</si>
  <si>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</si>
  <si>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</si>
  <si>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</si>
  <si>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</si>
  <si>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</si>
  <si>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</si>
  <si>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</si>
  <si>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</si>
  <si>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</si>
  <si>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</si>
  <si>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</si>
  <si>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</si>
  <si>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</si>
  <si>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</si>
  <si>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</si>
  <si>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</si>
  <si>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</si>
  <si>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</si>
  <si>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</si>
  <si>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</si>
  <si>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</si>
  <si>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</si>
  <si>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</si>
  <si>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</si>
  <si>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</si>
  <si>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</si>
  <si>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</si>
  <si>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</si>
  <si>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</si>
  <si>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</si>
  <si>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</si>
  <si>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</si>
  <si>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</si>
  <si>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</si>
  <si>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</si>
  <si>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</si>
  <si>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</si>
  <si>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</si>
  <si>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</si>
  <si>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</si>
  <si>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</si>
  <si>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</si>
  <si>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</si>
  <si>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</si>
  <si>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</si>
  <si>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</si>
  <si>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</si>
  <si>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</si>
  <si>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</si>
  <si>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</si>
  <si>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</si>
  <si>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</si>
  <si>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</si>
  <si>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</si>
  <si>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</si>
  <si>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</si>
  <si>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</si>
  <si>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</si>
  <si>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</si>
  <si>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</si>
  <si>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</si>
  <si>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</si>
  <si>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</si>
  <si>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</si>
  <si>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</si>
  <si>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</si>
  <si>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</si>
  <si>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</si>
  <si>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</si>
  <si>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</si>
  <si>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</si>
  <si>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</si>
  <si>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</si>
  <si>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</si>
  <si>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</si>
  <si>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</si>
  <si>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</si>
  <si>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</si>
  <si>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</si>
  <si>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</si>
  <si>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</si>
  <si>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</si>
  <si>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</si>
  <si>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</si>
  <si>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</si>
  <si>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</si>
  <si>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</si>
  <si>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</si>
  <si>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</si>
  <si>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</si>
  <si>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</si>
  <si>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</si>
  <si>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</si>
  <si>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</si>
  <si>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</si>
  <si>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</si>
  <si>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</si>
  <si>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</si>
  <si>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</si>
  <si>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</si>
  <si>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</si>
  <si>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</si>
  <si>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</si>
  <si>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</si>
  <si>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</si>
  <si>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</si>
  <si>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</si>
  <si>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</si>
  <si>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</si>
  <si>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</si>
  <si>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</si>
  <si>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</si>
  <si>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</si>
  <si>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</si>
  <si>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</si>
  <si>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</si>
  <si>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</si>
  <si>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</si>
  <si>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</si>
  <si>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</si>
  <si>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</si>
  <si>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</si>
  <si>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</si>
  <si>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</si>
  <si>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</si>
  <si>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</si>
  <si>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</si>
  <si>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</si>
  <si>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</si>
  <si>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</si>
  <si>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</si>
  <si>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</si>
  <si>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</si>
  <si>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</si>
  <si>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</si>
  <si>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</si>
  <si>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</si>
  <si>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</si>
  <si>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</si>
  <si>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</si>
  <si>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</si>
  <si>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</si>
  <si>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</si>
  <si>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</si>
  <si>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</si>
  <si>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</si>
  <si>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</si>
  <si>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</si>
  <si>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</si>
  <si>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</si>
  <si>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</si>
  <si>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</si>
  <si>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</si>
  <si>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</si>
  <si>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</si>
  <si>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</si>
  <si>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</si>
  <si>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</si>
  <si>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</si>
  <si>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</si>
  <si>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</si>
  <si>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</si>
  <si>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</si>
  <si>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</si>
  <si>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</si>
  <si>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</si>
  <si>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</si>
  <si>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</si>
  <si>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</si>
  <si>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</si>
  <si>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</si>
  <si>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</si>
  <si>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</si>
  <si>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</si>
  <si>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</si>
  <si>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</si>
  <si>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</si>
  <si>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</si>
  <si>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</si>
  <si>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</si>
  <si>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</si>
  <si>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</si>
  <si>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</si>
  <si>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</si>
  <si>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</si>
  <si>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</si>
  <si>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</si>
  <si>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</si>
  <si>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</si>
  <si>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</si>
  <si>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</si>
  <si>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</si>
  <si>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</si>
  <si>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</si>
  <si>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</si>
  <si>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</si>
  <si>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</si>
  <si>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</si>
  <si>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</si>
  <si>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</si>
  <si>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</si>
  <si>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</si>
  <si>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</si>
  <si>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</si>
  <si>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</si>
  <si>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</si>
  <si>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</si>
  <si>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</si>
  <si>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</si>
  <si>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</si>
  <si>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</si>
  <si>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</si>
  <si>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</si>
  <si>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</si>
  <si>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</si>
  <si>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</si>
  <si>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</si>
  <si>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</si>
  <si>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</si>
  <si>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</si>
  <si>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</si>
  <si>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</si>
  <si>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</si>
  <si>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</si>
  <si>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</si>
  <si>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</si>
  <si>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</si>
  <si>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</si>
  <si>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</si>
  <si>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</si>
  <si>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</si>
  <si>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</si>
  <si>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</si>
  <si>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</si>
  <si>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</si>
  <si>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</si>
  <si>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</si>
  <si>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</si>
  <si>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</si>
  <si>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</si>
  <si>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</si>
  <si>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</si>
  <si>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</si>
  <si>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</si>
  <si>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</si>
  <si>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</si>
  <si>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</si>
  <si>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</si>
  <si>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</si>
  <si>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</si>
  <si>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</si>
  <si>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</si>
  <si>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</si>
  <si>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</si>
  <si>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</si>
  <si>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</si>
  <si>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</si>
  <si>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</si>
  <si>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</si>
  <si>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</si>
  <si>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</si>
  <si>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</si>
  <si>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</si>
  <si>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</si>
  <si>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</si>
  <si>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</si>
  <si>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</si>
  <si>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</si>
  <si>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</si>
  <si>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</si>
  <si>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</si>
  <si>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</si>
  <si>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</si>
  <si>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</si>
  <si>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</si>
  <si>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</si>
  <si>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</si>
  <si>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</si>
  <si>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</si>
  <si>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</si>
  <si>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</si>
  <si>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</si>
  <si>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</si>
  <si>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</si>
  <si>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</si>
  <si>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</si>
  <si>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</si>
  <si>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</si>
  <si>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</si>
  <si>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</si>
  <si>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</si>
  <si>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</si>
  <si>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</si>
  <si>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</si>
  <si>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</si>
  <si>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</si>
  <si>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</si>
  <si>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</si>
  <si>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</si>
  <si>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</si>
  <si>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</si>
  <si>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</si>
  <si>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</si>
  <si>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</si>
  <si>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</si>
  <si>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</si>
  <si>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</si>
  <si>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</si>
  <si>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</si>
  <si>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</si>
  <si>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</si>
  <si>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</si>
  <si>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</si>
  <si>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</si>
  <si>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</si>
  <si>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</si>
  <si>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</si>
  <si>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</si>
  <si>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</si>
  <si>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</si>
  <si>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</si>
  <si>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</si>
  <si>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</si>
  <si>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</si>
  <si>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</si>
  <si>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</si>
  <si>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</si>
  <si>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</si>
  <si>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</si>
  <si>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</si>
  <si>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</si>
  <si>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</si>
  <si>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</si>
  <si>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</si>
  <si>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</si>
  <si>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</si>
  <si>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</si>
  <si>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</si>
  <si>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</si>
  <si>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</si>
  <si>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</si>
  <si>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</si>
  <si>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</si>
  <si>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</si>
  <si>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</si>
  <si>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</si>
  <si>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</si>
  <si>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</si>
  <si>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</si>
  <si>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</si>
  <si>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</si>
  <si>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</si>
  <si>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</si>
  <si>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</si>
  <si>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</si>
  <si>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</si>
  <si>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</si>
  <si>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</si>
  <si>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</si>
  <si>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</si>
  <si>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</si>
  <si>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</si>
  <si>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</si>
  <si>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</si>
  <si>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</si>
  <si>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</si>
  <si>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</si>
  <si>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</si>
  <si>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</si>
  <si>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</si>
  <si>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</si>
  <si>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</si>
  <si>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</si>
  <si>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</si>
  <si>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</si>
  <si>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</si>
  <si>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</si>
  <si>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</si>
  <si>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</si>
  <si>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</si>
  <si>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</si>
  <si>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</si>
  <si>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</si>
  <si>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</si>
  <si>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</si>
  <si>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</si>
  <si>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</si>
  <si>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</si>
  <si>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</si>
  <si>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</si>
  <si>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</si>
  <si>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</si>
  <si>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</si>
  <si>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</si>
  <si>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</si>
  <si>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</si>
  <si>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</si>
  <si>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</si>
  <si>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</si>
  <si>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</si>
  <si>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</si>
  <si>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</si>
  <si>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</si>
  <si>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</si>
  <si>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</si>
  <si>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</si>
  <si>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</si>
  <si>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</si>
  <si>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</si>
  <si>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</si>
  <si>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</si>
  <si>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</si>
  <si>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</si>
  <si>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</si>
  <si>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</si>
  <si>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</si>
  <si>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</si>
  <si>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</si>
  <si>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</si>
  <si>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</si>
  <si>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</si>
  <si>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</si>
  <si>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</si>
  <si>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</si>
  <si>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</si>
  <si>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</si>
  <si>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</si>
  <si>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</si>
  <si>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</si>
  <si>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</si>
  <si>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</si>
  <si>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</si>
  <si>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</si>
  <si>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</si>
  <si>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</si>
  <si>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</si>
  <si>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</si>
  <si>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</si>
  <si>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</si>
  <si>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</si>
  <si>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</si>
  <si>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</si>
  <si>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</si>
  <si>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</si>
  <si>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</si>
  <si>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</si>
  <si>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</si>
  <si>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</si>
  <si>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</si>
  <si>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</si>
  <si>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</si>
  <si>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</si>
  <si>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</si>
  <si>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</si>
  <si>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</si>
  <si>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</si>
  <si>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</si>
  <si>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</si>
  <si>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</si>
  <si>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</si>
  <si>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</si>
  <si>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</si>
  <si>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</si>
  <si>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</si>
  <si>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</si>
  <si>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</si>
  <si>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</si>
  <si>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</si>
  <si>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</si>
  <si>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</si>
  <si>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</si>
  <si>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</si>
  <si>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</si>
  <si>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</si>
  <si>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</si>
  <si>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</si>
  <si>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</si>
  <si>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</si>
  <si>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</si>
  <si>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</si>
  <si>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</si>
  <si>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</si>
  <si>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</si>
  <si>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</si>
  <si>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</si>
  <si>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</si>
  <si>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</si>
  <si>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</si>
  <si>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</si>
  <si>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</si>
  <si>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</si>
  <si>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</si>
  <si>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</si>
  <si>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</si>
  <si>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</si>
  <si>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</si>
  <si>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</si>
  <si>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</si>
  <si>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</si>
  <si>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</si>
  <si>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</si>
  <si>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</si>
  <si>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</si>
  <si>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</si>
  <si>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</si>
  <si>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</si>
  <si>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</si>
  <si>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</si>
  <si>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</si>
  <si>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</si>
  <si>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</si>
  <si>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</si>
  <si>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</si>
  <si>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</si>
  <si>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</si>
  <si>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</si>
  <si>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</si>
  <si>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</si>
  <si>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</si>
  <si>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</si>
  <si>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</si>
  <si>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</si>
  <si>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</si>
  <si>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</si>
  <si>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</si>
  <si>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</si>
  <si>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</si>
  <si>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</si>
  <si>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</si>
  <si>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</si>
  <si>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</si>
  <si>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</si>
  <si>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</si>
  <si>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</si>
  <si>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</si>
  <si>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</si>
  <si>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</si>
  <si>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</si>
  <si>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</si>
  <si>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</si>
  <si>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</si>
  <si>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</si>
  <si>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</si>
  <si>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</si>
  <si>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</si>
  <si>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</si>
  <si>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</si>
  <si>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</si>
  <si>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</si>
  <si>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</si>
  <si>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</si>
  <si>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</si>
  <si>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</si>
  <si>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</si>
  <si>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</si>
  <si>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</si>
  <si>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</si>
  <si>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</si>
  <si>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</si>
  <si>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</si>
  <si>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</si>
  <si>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</si>
  <si>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</si>
  <si>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</si>
  <si>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</si>
  <si>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</si>
  <si>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</si>
  <si>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</si>
  <si>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</si>
  <si>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</si>
  <si>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</si>
  <si>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</si>
  <si>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</si>
  <si>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</si>
  <si>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</si>
  <si>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</si>
  <si>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</si>
  <si>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</si>
  <si>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</si>
  <si>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</si>
  <si>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</si>
  <si>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</si>
  <si>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</si>
  <si>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</si>
  <si>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</si>
  <si>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</si>
  <si>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</si>
  <si>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</si>
  <si>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</si>
  <si>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</si>
  <si>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</si>
  <si>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</si>
  <si>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</si>
  <si>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</si>
  <si>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</si>
  <si>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</si>
  <si>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</si>
  <si>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</si>
  <si>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</si>
  <si>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</si>
  <si>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</si>
  <si>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</si>
  <si>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</si>
  <si>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</si>
  <si>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</si>
  <si>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</si>
  <si>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</si>
  <si>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</si>
  <si>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</si>
  <si>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</si>
  <si>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</si>
  <si>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</si>
  <si>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</si>
  <si>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</si>
  <si>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</si>
  <si>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</si>
  <si>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</si>
  <si>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</si>
  <si>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</si>
  <si>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</si>
  <si>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</si>
  <si>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</si>
  <si>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</si>
  <si>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</si>
  <si>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</si>
  <si>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</si>
  <si>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</si>
  <si>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</si>
  <si>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</si>
  <si>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</si>
  <si>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</si>
  <si>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</si>
  <si>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</si>
  <si>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</si>
  <si>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</si>
  <si>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</si>
  <si>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</si>
  <si>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</si>
  <si>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</si>
  <si>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</si>
  <si>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</si>
  <si>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</si>
  <si>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</si>
  <si>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</si>
  <si>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</si>
  <si>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</si>
  <si>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</si>
  <si>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</si>
  <si>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</si>
  <si>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</si>
  <si>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</si>
  <si>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</si>
  <si>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</si>
  <si>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</si>
  <si>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</si>
  <si>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</si>
  <si>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</si>
  <si>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</si>
  <si>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</si>
  <si>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</si>
  <si>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</si>
  <si>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</si>
  <si>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</si>
  <si>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</si>
  <si>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</si>
  <si>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</si>
  <si>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</si>
  <si>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</si>
  <si>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</si>
  <si>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</si>
  <si>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</si>
  <si>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</si>
  <si>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</si>
  <si>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</si>
  <si>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</si>
  <si>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</si>
  <si>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</si>
  <si>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</si>
  <si>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</si>
  <si>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</si>
  <si>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</si>
  <si>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</si>
  <si>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</si>
  <si>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</si>
  <si>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</si>
  <si>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</si>
  <si>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</si>
  <si>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</si>
  <si>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</si>
  <si>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</si>
  <si>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</si>
  <si>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</si>
  <si>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</si>
  <si>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</si>
  <si>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</si>
  <si>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</si>
  <si>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</si>
  <si>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</si>
  <si>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</si>
  <si>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</si>
  <si>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</si>
  <si>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</si>
  <si>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</si>
  <si>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</si>
  <si>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</si>
  <si>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</si>
  <si>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</si>
  <si>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</si>
  <si>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</si>
  <si>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</si>
  <si>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</si>
  <si>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</si>
  <si>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</si>
  <si>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</si>
  <si>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</si>
  <si>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</si>
  <si>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</si>
  <si>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</si>
  <si>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</si>
  <si>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</si>
  <si>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</si>
  <si>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</si>
  <si>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</si>
  <si>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</si>
  <si>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</si>
  <si>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</si>
  <si>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</si>
  <si>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</si>
  <si>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</si>
  <si>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</si>
  <si>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</si>
  <si>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</si>
  <si>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</si>
  <si>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</si>
  <si>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</si>
  <si>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</si>
  <si>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</si>
  <si>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</si>
  <si>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</si>
  <si>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</si>
  <si>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</si>
  <si>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</si>
  <si>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</si>
  <si>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</si>
  <si>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</si>
  <si>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</si>
  <si>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</si>
  <si>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</si>
  <si>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</si>
  <si>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</si>
  <si>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</si>
  <si>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</si>
  <si>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</si>
  <si>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</si>
  <si>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</si>
  <si>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</si>
  <si>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</si>
  <si>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</si>
  <si>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</si>
  <si>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</si>
  <si>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</si>
  <si>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</si>
  <si>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</si>
  <si>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</si>
  <si>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</si>
  <si>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</si>
  <si>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</si>
  <si>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</si>
  <si>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</si>
  <si>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</si>
  <si>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</si>
  <si>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</si>
  <si>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</si>
  <si>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</si>
  <si>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</si>
  <si>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</si>
  <si>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</si>
  <si>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</si>
  <si>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</si>
  <si>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</si>
  <si>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</si>
  <si>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</si>
  <si>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</si>
  <si>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</si>
  <si>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</si>
  <si>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</si>
  <si>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</si>
  <si>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</si>
  <si>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</si>
  <si>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</si>
  <si>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</si>
  <si>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</si>
  <si>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</si>
  <si>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</si>
  <si>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</si>
  <si>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</si>
  <si>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</si>
  <si>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</si>
  <si>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</si>
  <si>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</si>
  <si>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</si>
  <si>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</si>
  <si>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</si>
  <si>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</si>
  <si>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</si>
  <si>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</si>
  <si>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</si>
  <si>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</si>
  <si>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</si>
  <si>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</si>
  <si>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</si>
  <si>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</si>
  <si>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</si>
  <si>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</si>
  <si>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</si>
  <si>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</si>
  <si>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</si>
  <si>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</si>
  <si>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</si>
  <si>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</si>
  <si>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</si>
  <si>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</si>
  <si>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</si>
  <si>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</si>
  <si>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</si>
  <si>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</si>
  <si>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</si>
  <si>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</si>
  <si>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</si>
  <si>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</si>
  <si>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</si>
  <si>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</si>
  <si>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</si>
  <si>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</si>
  <si>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</si>
  <si>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</si>
  <si>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</si>
  <si>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</si>
  <si>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</si>
  <si>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</si>
  <si>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</si>
  <si>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</si>
  <si>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</si>
  <si>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</si>
  <si>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</si>
  <si>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</si>
  <si>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</si>
  <si>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</si>
  <si>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</si>
  <si>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</si>
  <si>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</si>
  <si>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</si>
  <si>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CORPORACION ATRATO INTEGRAL</t>
  </si>
  <si>
    <t>001</t>
  </si>
  <si>
    <t>003</t>
  </si>
  <si>
    <t>Realizar transferencia metodológica para potenciar capacidades individuales y colectivas con familias en situación de vulnerabilidad, a través de una intervención psicosocial, que conlleva acciones de aprendizaje- educación, de facilitación y de gestión de redes para fomentar el desarrollo familiar, la convivencia armónica y la protección integral de niños, niñas de 0 a 5 años y madres gestantes y lactantes en territorios colectivos de alto riesgo por la presencia de grupos al margen de la ley y corredores estratégicos del micro traficó.</t>
  </si>
  <si>
    <t>NESAR</t>
  </si>
  <si>
    <t>002</t>
  </si>
  <si>
    <t>brindar orientaciones sobre promoción de estilos de vida saludable, activación y conocimiento de rutas de atención  y participación comunitaria, por medio de charlas, talleres entre otros, tendientes a la atención especial de niños y niñas menores de 5 años, adolescentes, madres gestantes y lactantes que garanticen el desarrollo del niño, niña desde su concepción hasta el nacimiento y cuidados del recién nacido.</t>
  </si>
  <si>
    <t>CONSEJO COMUNITARIO YUTO-JIGUDA</t>
  </si>
  <si>
    <t>005</t>
  </si>
  <si>
    <t>Brindar atención especializada a los niños, niñas de 0 a 5 años y madres gestantes del consejo, en aras de generar acciones que nos acerquen al cumplimiento misional de construir un mejor futuro, generando alternativas locales que contribuyan a la atención integral a la primera infancia, a través de capacitaciones, foros, talleres, conversatorios e intercambio de saberes ancestrales y actividades direccionadas a promover la protección integral y proyecto de vida de los niños, niñas y adolescentes mediante acciones de promoción de estilos de vida saludable, pautas positivas de crianza, ciudadanía y participación en territorios colectivos, prevención del maltrato infantil y explotación sexual y laboral, lactancia materna, cuidados en el embarazo y nacimiento.</t>
  </si>
  <si>
    <t>004</t>
  </si>
  <si>
    <t>Aurora del Carmen Rodriguez Posada</t>
  </si>
  <si>
    <t>Clle 24 # 12-85</t>
  </si>
  <si>
    <t>Carrera 6 #26-50</t>
  </si>
  <si>
    <t>mundoazulcorp@outlook.es</t>
  </si>
  <si>
    <t>Aurora Rodriguez Posada</t>
  </si>
  <si>
    <t>3215056505-3232295574</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</si>
  <si>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</si>
  <si>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Garantizar el servicio de educacion inicial, cuidado y nutricion a niños  niños desde la gestacion hasta los 5 años , en entornos comunitarios, proyectos de vida, a traves de acciones pedagogicas, de formacion y acompñamiento con familias,  asi como la gestion para promover los derechos de salud, proteccion y participacion que favorezcan su desarrollo integral</t>
  </si>
  <si>
    <t>2021-27-10001075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</si>
</sst>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92" zoomScale="98" zoomScaleNormal="98" zoomScaleSheetLayoutView="40" zoomScalePageLayoutView="40" workbookViewId="0">
      <selection activeCell="J20" sqref="J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3" t="str">
        <f>HYPERLINK("#MI_Oferente_Singular!A114","CAPACIDAD RESIDUAL")</f>
        <v>CAPACIDAD RESIDUAL</v>
      </c>
      <c r="F8" s="184"/>
      <c r="G8" s="185"/>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3" t="str">
        <f>HYPERLINK("#MI_Oferente_Singular!A162","TALENTO HUMANO")</f>
        <v>TALENTO HUMANO</v>
      </c>
      <c r="F9" s="184"/>
      <c r="G9" s="185"/>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3" t="str">
        <f>HYPERLINK("#MI_Oferente_Singular!F162","INFRAESTRUCTURA")</f>
        <v>INFRAESTRUCTURA</v>
      </c>
      <c r="F10" s="184"/>
      <c r="G10" s="185"/>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76" t="s">
        <v>2695</v>
      </c>
      <c r="D15" s="35"/>
      <c r="E15" s="35"/>
      <c r="F15" s="5"/>
      <c r="G15" s="32" t="s">
        <v>1168</v>
      </c>
      <c r="H15" s="103" t="s">
        <v>628</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900119880</v>
      </c>
      <c r="C20" s="5"/>
      <c r="D20" s="73"/>
      <c r="E20" s="5"/>
      <c r="F20" s="5"/>
      <c r="G20" s="5"/>
      <c r="H20" s="186"/>
      <c r="I20" s="149" t="s">
        <v>628</v>
      </c>
      <c r="J20" s="150" t="s">
        <v>657</v>
      </c>
      <c r="K20" s="151">
        <v>425987760</v>
      </c>
      <c r="L20" s="152">
        <v>44242</v>
      </c>
      <c r="M20" s="152">
        <v>44561</v>
      </c>
      <c r="N20" s="135">
        <f>+(M20-L20)/30</f>
        <v>10.633333333333333</v>
      </c>
      <c r="O20" s="138"/>
      <c r="U20" s="134"/>
      <c r="V20" s="105">
        <f ca="1">NOW()</f>
        <v>44192.518619212962</v>
      </c>
      <c r="W20" s="105">
        <f ca="1">NOW()</f>
        <v>44192.518619212962</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CORPORACIÓN MUNDO AZUL</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2693</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32</v>
      </c>
      <c r="D48" s="110" t="s">
        <v>2678</v>
      </c>
      <c r="E48" s="145">
        <v>43872</v>
      </c>
      <c r="F48" s="145">
        <v>44162</v>
      </c>
      <c r="G48" s="159">
        <f>IF(AND(E48&lt;&gt;"",F48&lt;&gt;""),((F48-E48)/30),"")</f>
        <v>9.6666666666666661</v>
      </c>
      <c r="H48" s="122" t="s">
        <v>2694</v>
      </c>
      <c r="I48" s="113" t="s">
        <v>628</v>
      </c>
      <c r="J48" s="113" t="s">
        <v>633</v>
      </c>
      <c r="K48" s="116">
        <v>22000000</v>
      </c>
      <c r="L48" s="115" t="s">
        <v>1148</v>
      </c>
      <c r="M48" s="117"/>
      <c r="N48" s="115" t="s">
        <v>2634</v>
      </c>
      <c r="O48" s="115" t="s">
        <v>1148</v>
      </c>
      <c r="P48" s="78"/>
    </row>
    <row r="49" spans="1:16" s="6" customFormat="1" ht="24.75" customHeight="1" x14ac:dyDescent="0.25">
      <c r="A49" s="143">
        <v>2</v>
      </c>
      <c r="B49" s="122" t="s">
        <v>2676</v>
      </c>
      <c r="C49" s="112" t="s">
        <v>32</v>
      </c>
      <c r="D49" s="110" t="s">
        <v>2677</v>
      </c>
      <c r="E49" s="145">
        <v>43556</v>
      </c>
      <c r="F49" s="145">
        <v>43738</v>
      </c>
      <c r="G49" s="159">
        <f t="shared" ref="G49:G50" si="2">IF(AND(E49&lt;&gt;"",F49&lt;&gt;""),((F49-E49)/30),"")</f>
        <v>6.0666666666666664</v>
      </c>
      <c r="H49" s="122" t="s">
        <v>2679</v>
      </c>
      <c r="I49" s="113" t="s">
        <v>628</v>
      </c>
      <c r="J49" s="113" t="s">
        <v>633</v>
      </c>
      <c r="K49" s="116">
        <v>82687200</v>
      </c>
      <c r="L49" s="115" t="s">
        <v>1148</v>
      </c>
      <c r="M49" s="117"/>
      <c r="N49" s="115" t="s">
        <v>27</v>
      </c>
      <c r="O49" s="115" t="s">
        <v>26</v>
      </c>
      <c r="P49" s="78"/>
    </row>
    <row r="50" spans="1:16" s="6" customFormat="1" ht="24.75" customHeight="1" x14ac:dyDescent="0.25">
      <c r="A50" s="143">
        <v>3</v>
      </c>
      <c r="B50" s="111" t="s">
        <v>2680</v>
      </c>
      <c r="C50" s="112" t="s">
        <v>32</v>
      </c>
      <c r="D50" s="110" t="s">
        <v>2681</v>
      </c>
      <c r="E50" s="145">
        <v>43122</v>
      </c>
      <c r="F50" s="145">
        <v>43460</v>
      </c>
      <c r="G50" s="159">
        <f t="shared" si="2"/>
        <v>11.266666666666667</v>
      </c>
      <c r="H50" s="119" t="s">
        <v>2682</v>
      </c>
      <c r="I50" s="113" t="s">
        <v>628</v>
      </c>
      <c r="J50" s="113" t="s">
        <v>630</v>
      </c>
      <c r="K50" s="116">
        <v>42680000</v>
      </c>
      <c r="L50" s="115" t="s">
        <v>1148</v>
      </c>
      <c r="M50" s="117"/>
      <c r="N50" s="115" t="s">
        <v>27</v>
      </c>
      <c r="O50" s="115" t="s">
        <v>26</v>
      </c>
      <c r="P50" s="78"/>
    </row>
    <row r="51" spans="1:16" s="6" customFormat="1" ht="24.75" customHeight="1" outlineLevel="1" x14ac:dyDescent="0.25">
      <c r="A51" s="143">
        <v>4</v>
      </c>
      <c r="B51" s="122" t="s">
        <v>2680</v>
      </c>
      <c r="C51" s="112" t="s">
        <v>32</v>
      </c>
      <c r="D51" s="110" t="s">
        <v>2677</v>
      </c>
      <c r="E51" s="145">
        <v>42754</v>
      </c>
      <c r="F51" s="145">
        <v>43035</v>
      </c>
      <c r="G51" s="159">
        <f t="shared" ref="G51:G107" si="3">IF(AND(E51&lt;&gt;"",F51&lt;&gt;""),((F51-E51)/30),"")</f>
        <v>9.3666666666666671</v>
      </c>
      <c r="H51" s="122" t="s">
        <v>2682</v>
      </c>
      <c r="I51" s="113" t="s">
        <v>628</v>
      </c>
      <c r="J51" s="113" t="s">
        <v>630</v>
      </c>
      <c r="K51" s="116">
        <v>56680000</v>
      </c>
      <c r="L51" s="115" t="s">
        <v>1148</v>
      </c>
      <c r="M51" s="117"/>
      <c r="N51" s="115" t="s">
        <v>27</v>
      </c>
      <c r="O51" s="115" t="s">
        <v>26</v>
      </c>
      <c r="P51" s="78"/>
    </row>
    <row r="52" spans="1:16" s="7" customFormat="1" ht="24.75" customHeight="1" outlineLevel="1" x14ac:dyDescent="0.25">
      <c r="A52" s="144">
        <v>5</v>
      </c>
      <c r="B52" s="122" t="s">
        <v>2683</v>
      </c>
      <c r="C52" s="112" t="s">
        <v>32</v>
      </c>
      <c r="D52" s="110" t="s">
        <v>2684</v>
      </c>
      <c r="E52" s="145">
        <v>42375</v>
      </c>
      <c r="F52" s="145">
        <v>42741</v>
      </c>
      <c r="G52" s="159">
        <f t="shared" si="3"/>
        <v>12.2</v>
      </c>
      <c r="H52" s="119" t="s">
        <v>2685</v>
      </c>
      <c r="I52" s="113" t="s">
        <v>628</v>
      </c>
      <c r="J52" s="113" t="s">
        <v>633</v>
      </c>
      <c r="K52" s="116">
        <v>76734000</v>
      </c>
      <c r="L52" s="115" t="s">
        <v>1148</v>
      </c>
      <c r="M52" s="117"/>
      <c r="N52" s="115" t="s">
        <v>27</v>
      </c>
      <c r="O52" s="115" t="s">
        <v>26</v>
      </c>
      <c r="P52" s="79"/>
    </row>
    <row r="53" spans="1:16" s="7" customFormat="1" ht="24.75" customHeight="1" outlineLevel="1" x14ac:dyDescent="0.25">
      <c r="A53" s="144">
        <v>6</v>
      </c>
      <c r="B53" s="122" t="s">
        <v>2683</v>
      </c>
      <c r="C53" s="112" t="s">
        <v>32</v>
      </c>
      <c r="D53" s="110" t="s">
        <v>2686</v>
      </c>
      <c r="E53" s="145">
        <v>42073</v>
      </c>
      <c r="F53" s="145">
        <v>42318</v>
      </c>
      <c r="G53" s="159">
        <f t="shared" si="3"/>
        <v>8.1666666666666661</v>
      </c>
      <c r="H53" s="119" t="s">
        <v>2685</v>
      </c>
      <c r="I53" s="113" t="s">
        <v>628</v>
      </c>
      <c r="J53" s="113" t="s">
        <v>633</v>
      </c>
      <c r="K53" s="116">
        <v>47635000</v>
      </c>
      <c r="L53" s="115" t="s">
        <v>1148</v>
      </c>
      <c r="M53" s="117"/>
      <c r="N53" s="115" t="s">
        <v>27</v>
      </c>
      <c r="O53" s="115" t="s">
        <v>26</v>
      </c>
      <c r="P53" s="79"/>
    </row>
    <row r="54" spans="1:16" s="7" customFormat="1" ht="24.75" customHeight="1" outlineLevel="1" x14ac:dyDescent="0.25">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0" t="s">
        <v>2665</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x14ac:dyDescent="0.25">
      <c r="A115" s="143">
        <v>2</v>
      </c>
      <c r="B115" s="160" t="s">
        <v>2665</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6"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3"/>
      <c r="Z178" s="164" t="str">
        <f>IF(Y178&gt;0,SUM(E180+Y178),"")</f>
        <v/>
      </c>
      <c r="AA178" s="19"/>
      <c r="AB178" s="19"/>
    </row>
    <row r="179" spans="1:28" ht="23.25" x14ac:dyDescent="0.25">
      <c r="A179" s="9"/>
      <c r="B179" s="221" t="s">
        <v>2669</v>
      </c>
      <c r="C179" s="221"/>
      <c r="D179" s="221"/>
      <c r="E179" s="170">
        <v>0.02</v>
      </c>
      <c r="F179" s="169">
        <v>0.03</v>
      </c>
      <c r="G179" s="164">
        <f>IF(F179&gt;0,SUM(E179+F179),"")</f>
        <v>0.05</v>
      </c>
      <c r="H179" s="5"/>
      <c r="I179" s="221" t="s">
        <v>2671</v>
      </c>
      <c r="J179" s="221"/>
      <c r="K179" s="221"/>
      <c r="L179" s="221"/>
      <c r="M179" s="171">
        <v>0.05</v>
      </c>
      <c r="O179" s="8"/>
      <c r="Q179" s="19"/>
      <c r="R179" s="158">
        <f>IF(M179&gt;0,SUM(L179+M179),"")</f>
        <v>0.05</v>
      </c>
      <c r="T179" s="19"/>
      <c r="U179" s="177" t="s">
        <v>1166</v>
      </c>
      <c r="V179" s="177"/>
      <c r="W179" s="177"/>
      <c r="X179" s="24">
        <v>0.02</v>
      </c>
      <c r="Y179" s="163"/>
      <c r="Z179" s="164" t="str">
        <f>IF(Y179&gt;0,SUM(E181+Y179),"")</f>
        <v/>
      </c>
      <c r="AA179" s="19"/>
      <c r="AB179" s="19"/>
    </row>
    <row r="180" spans="1:28" ht="23.25" hidden="1" x14ac:dyDescent="0.25">
      <c r="A180" s="9"/>
      <c r="B180" s="201"/>
      <c r="C180" s="201"/>
      <c r="D180" s="201"/>
      <c r="E180" s="168"/>
      <c r="H180" s="5"/>
      <c r="I180" s="201"/>
      <c r="J180" s="201"/>
      <c r="K180" s="201"/>
      <c r="L180" s="201"/>
      <c r="M180" s="5"/>
      <c r="O180" s="8"/>
      <c r="Q180" s="19"/>
      <c r="R180" s="158" t="str">
        <f>IF(S180&gt;0,SUM(L180+S180),"")</f>
        <v/>
      </c>
      <c r="S180" s="163"/>
      <c r="T180" s="19"/>
      <c r="U180" s="177" t="s">
        <v>1167</v>
      </c>
      <c r="V180" s="177"/>
      <c r="W180" s="177"/>
      <c r="X180" s="24">
        <v>0.03</v>
      </c>
      <c r="Y180" s="163"/>
      <c r="Z180" s="164" t="str">
        <f>IF(Y180&gt;0,SUM(E182+Y180),"")</f>
        <v/>
      </c>
      <c r="AA180" s="19"/>
      <c r="AB180" s="19"/>
    </row>
    <row r="181" spans="1:28" ht="23.25" hidden="1" x14ac:dyDescent="0.25">
      <c r="A181" s="9"/>
      <c r="B181" s="201"/>
      <c r="C181" s="201"/>
      <c r="D181" s="201"/>
      <c r="E181" s="168"/>
      <c r="H181" s="5"/>
      <c r="I181" s="201"/>
      <c r="J181" s="201"/>
      <c r="K181" s="201"/>
      <c r="L181" s="201"/>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1"/>
      <c r="C182" s="201"/>
      <c r="D182" s="201"/>
      <c r="E182" s="168"/>
      <c r="H182" s="5"/>
      <c r="I182" s="201"/>
      <c r="J182" s="201"/>
      <c r="K182" s="201"/>
      <c r="L182" s="201"/>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21299388</v>
      </c>
      <c r="F185" s="92"/>
      <c r="G185" s="93"/>
      <c r="H185" s="88"/>
      <c r="I185" s="90" t="s">
        <v>2627</v>
      </c>
      <c r="J185" s="165">
        <f>+SUM(M179:M183)</f>
        <v>0.05</v>
      </c>
      <c r="K185" s="202" t="s">
        <v>2628</v>
      </c>
      <c r="L185" s="202"/>
      <c r="M185" s="94">
        <f>+J185*(SUM(K20:K35))</f>
        <v>21299388</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43346</v>
      </c>
      <c r="D193" s="5"/>
      <c r="E193" s="126">
        <v>2074</v>
      </c>
      <c r="F193" s="5"/>
      <c r="G193" s="5"/>
      <c r="H193" s="147" t="s">
        <v>2687</v>
      </c>
      <c r="J193" s="5"/>
      <c r="K193" s="127">
        <v>44055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2688</v>
      </c>
      <c r="J211" s="27" t="s">
        <v>2622</v>
      </c>
      <c r="K211" s="148" t="s">
        <v>2689</v>
      </c>
      <c r="L211" s="21"/>
      <c r="M211" s="21"/>
      <c r="N211" s="21"/>
      <c r="O211" s="8"/>
    </row>
    <row r="212" spans="1:15" x14ac:dyDescent="0.25">
      <c r="A212" s="9"/>
      <c r="B212" s="27" t="s">
        <v>2619</v>
      </c>
      <c r="C212" s="147" t="s">
        <v>2691</v>
      </c>
      <c r="D212" s="21"/>
      <c r="G212" s="27" t="s">
        <v>2621</v>
      </c>
      <c r="H212" s="148" t="s">
        <v>2692</v>
      </c>
      <c r="J212" s="27" t="s">
        <v>2623</v>
      </c>
      <c r="K212" s="147" t="s">
        <v>2690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2020-11-20T15:12:35Z</cp:lastPrinted>
  <dcterms:created xsi:type="dcterms:W3CDTF">2020-10-14T21:57:42Z</dcterms:created>
  <dcterms:modified xsi:type="dcterms:W3CDTF">2020-12-27T17:28:28Z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