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629"/>
  <workbookPr codeName="ThisWorkbook"/>
  <mc:AlternateContent xmlns:mc="http://schemas.openxmlformats.org/markup-compatibility/2006">
    <mc:Choice Requires="x15">
      <x15ac:absPath xmlns:x15ac="http://schemas.microsoft.com/office/spreadsheetml/2010/11/ac" url="D:\CANTATIERRA2021\manif. de interes\MANIFESTACIONES CANTATIERRA\"/>
    </mc:Choice>
  </mc:AlternateContent>
  <xr:revisionPtr revIDLastSave="0" documentId="13_ncr:1_{0B823117-4847-4033-8E02-B2464A6C321C}" xr6:coauthVersionLast="43"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<sst xmlns="http://schemas.openxmlformats.org/spreadsheetml/2006/main" count="3102" uniqueCount="2708">
  <si>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</si>
  <si>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</si>
  <si>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</si>
  <si>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</si>
  <si>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</si>
  <si>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</si>
  <si>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</si>
  <si>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</si>
  <si>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</si>
  <si>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</si>
  <si>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</si>
  <si>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</si>
  <si>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</si>
  <si>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</si>
  <si>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</si>
  <si>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</si>
  <si>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</si>
  <si>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</si>
  <si>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</si>
  <si>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</si>
  <si>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</si>
  <si>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</si>
  <si>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</si>
  <si>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</si>
  <si>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</si>
  <si>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</si>
  <si>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</si>
  <si>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</si>
  <si>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</si>
  <si>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</si>
  <si>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</si>
  <si>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</si>
  <si>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</si>
  <si>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</si>
  <si>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</si>
  <si>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</si>
  <si>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</si>
  <si>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</si>
  <si>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</si>
  <si>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</si>
  <si>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</si>
  <si>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</si>
  <si>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</si>
  <si>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</si>
  <si>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</si>
  <si>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</si>
  <si>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</si>
  <si>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</si>
  <si>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</si>
  <si>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</si>
  <si>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</si>
  <si>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</si>
  <si>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</si>
  <si>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</si>
  <si>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</si>
  <si>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</si>
  <si>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</si>
  <si>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</si>
  <si>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</si>
  <si>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</si>
  <si>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</si>
  <si>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</si>
  <si>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</si>
  <si>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</si>
  <si>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</si>
  <si>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</si>
  <si>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</si>
  <si>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</si>
  <si>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</si>
  <si>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</si>
  <si>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</si>
  <si>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</si>
  <si>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</si>
  <si>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</si>
  <si>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</si>
  <si>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</si>
  <si>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</si>
  <si>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</si>
  <si>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</si>
  <si>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</si>
  <si>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</si>
  <si>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</si>
  <si>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</si>
  <si>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</si>
  <si>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</si>
  <si>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</si>
  <si>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</si>
  <si>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</si>
  <si>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</si>
  <si>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</si>
  <si>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</si>
  <si>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</si>
  <si>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</si>
  <si>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</si>
  <si>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</si>
  <si>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</si>
  <si>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</si>
  <si>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</si>
  <si>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</si>
  <si>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</si>
  <si>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</si>
  <si>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</si>
  <si>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</si>
  <si>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</si>
  <si>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</si>
  <si>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</si>
  <si>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</si>
  <si>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</si>
  <si>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</si>
  <si>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</si>
  <si>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</si>
  <si>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</si>
  <si>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</si>
  <si>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</si>
  <si>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</si>
  <si>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</si>
  <si>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</si>
  <si>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</si>
  <si>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</si>
  <si>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</si>
  <si>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</si>
  <si>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</si>
  <si>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</si>
  <si>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</si>
  <si>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</si>
  <si>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</si>
  <si>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</si>
  <si>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</si>
  <si>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</si>
  <si>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</si>
  <si>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</si>
  <si>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</si>
  <si>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</si>
  <si>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</si>
  <si>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</si>
  <si>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</si>
  <si>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</si>
  <si>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</si>
  <si>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</si>
  <si>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</si>
  <si>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</si>
  <si>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</si>
  <si>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</si>
  <si>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</si>
  <si>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</si>
  <si>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</si>
  <si>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</si>
  <si>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</si>
  <si>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</si>
  <si>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</si>
  <si>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</si>
  <si>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</si>
  <si>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</si>
  <si>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</si>
  <si>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</si>
  <si>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</si>
  <si>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</si>
  <si>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</si>
  <si>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</si>
  <si>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</si>
  <si>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</si>
  <si>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</si>
  <si>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</si>
  <si>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</si>
  <si>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</si>
  <si>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</si>
  <si>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</si>
  <si>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</si>
  <si>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</si>
  <si>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</si>
  <si>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</si>
  <si>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</si>
  <si>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</si>
  <si>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</si>
  <si>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</si>
  <si>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</si>
  <si>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</si>
  <si>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</si>
  <si>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</si>
  <si>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</si>
  <si>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</si>
  <si>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</si>
  <si>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</si>
  <si>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</si>
  <si>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</si>
  <si>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</si>
  <si>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</si>
  <si>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</si>
  <si>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</si>
  <si>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</si>
  <si>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</si>
  <si>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</si>
  <si>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</si>
  <si>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</si>
  <si>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</si>
  <si>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</si>
  <si>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</si>
  <si>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</si>
  <si>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</si>
  <si>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</si>
  <si>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</si>
  <si>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</si>
  <si>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</si>
  <si>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</si>
  <si>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</si>
  <si>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</si>
  <si>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</si>
  <si>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</si>
  <si>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</si>
  <si>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</si>
  <si>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</si>
  <si>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</si>
  <si>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</si>
  <si>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</si>
  <si>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</si>
  <si>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</si>
  <si>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</si>
  <si>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</si>
  <si>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</si>
  <si>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</si>
  <si>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</si>
  <si>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</si>
  <si>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</si>
  <si>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</si>
  <si>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</si>
  <si>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</si>
  <si>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</si>
  <si>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</si>
  <si>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</si>
  <si>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</si>
  <si>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</si>
  <si>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</si>
  <si>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</si>
  <si>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</si>
  <si>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</si>
  <si>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</si>
  <si>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</si>
  <si>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</si>
  <si>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</si>
  <si>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</si>
  <si>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</si>
  <si>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</si>
  <si>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</si>
  <si>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</si>
  <si>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</si>
  <si>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</si>
  <si>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</si>
  <si>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</si>
  <si>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</si>
  <si>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</si>
  <si>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</si>
  <si>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</si>
  <si>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</si>
  <si>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</si>
  <si>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</si>
  <si>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</si>
  <si>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</si>
  <si>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</si>
  <si>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</si>
  <si>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</si>
  <si>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</si>
  <si>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</si>
  <si>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</si>
  <si>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</si>
  <si>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</si>
  <si>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</si>
  <si>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</si>
  <si>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</si>
  <si>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</si>
  <si>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</si>
  <si>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</si>
  <si>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</si>
  <si>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</si>
  <si>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</si>
  <si>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</si>
  <si>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</si>
  <si>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</si>
  <si>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</si>
  <si>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</si>
  <si>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</si>
  <si>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</si>
  <si>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</si>
  <si>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</si>
  <si>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</si>
  <si>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</si>
  <si>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</si>
  <si>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</si>
  <si>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</si>
  <si>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</si>
  <si>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</si>
  <si>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</si>
  <si>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</si>
  <si>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</si>
  <si>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</si>
  <si>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</si>
  <si>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</si>
  <si>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</si>
  <si>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</si>
  <si>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</si>
  <si>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</si>
  <si>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</si>
  <si>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</si>
  <si>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</si>
  <si>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</si>
  <si>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</si>
  <si>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</si>
  <si>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</si>
  <si>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</si>
  <si>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</si>
  <si>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</si>
  <si>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</si>
  <si>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</si>
  <si>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</si>
  <si>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</si>
  <si>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</si>
  <si>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</si>
  <si>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</si>
  <si>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</si>
  <si>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</si>
  <si>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</si>
  <si>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</si>
  <si>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</si>
  <si>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</si>
  <si>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</si>
  <si>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</si>
  <si>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</si>
  <si>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</si>
  <si>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</si>
  <si>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</si>
  <si>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</si>
  <si>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</si>
  <si>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</si>
  <si>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</si>
  <si>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</si>
  <si>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</si>
  <si>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</si>
  <si>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</si>
  <si>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</si>
  <si>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</si>
  <si>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</si>
  <si>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</si>
  <si>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</si>
  <si>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</si>
  <si>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</si>
  <si>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</si>
  <si>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</si>
  <si>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</si>
  <si>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</si>
  <si>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</si>
  <si>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</si>
  <si>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</si>
  <si>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</si>
  <si>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</si>
  <si>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</si>
  <si>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</si>
  <si>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</si>
  <si>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</si>
  <si>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</si>
  <si>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</si>
  <si>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</si>
  <si>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</si>
  <si>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</si>
  <si>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</si>
  <si>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</si>
  <si>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</si>
  <si>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</si>
  <si>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</si>
  <si>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</si>
  <si>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</si>
  <si>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</si>
  <si>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</si>
  <si>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</si>
  <si>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</si>
  <si>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</si>
  <si>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</si>
  <si>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</si>
  <si>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</si>
  <si>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</si>
  <si>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</si>
  <si>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</si>
  <si>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</si>
  <si>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</si>
  <si>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</si>
  <si>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</si>
  <si>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</si>
  <si>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</si>
  <si>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</si>
  <si>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</si>
  <si>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</si>
  <si>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</si>
  <si>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</si>
  <si>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</si>
  <si>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</si>
  <si>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</si>
  <si>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</si>
  <si>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</si>
  <si>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</si>
  <si>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</si>
  <si>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</si>
  <si>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</si>
  <si>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</si>
  <si>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</si>
  <si>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</si>
  <si>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</si>
  <si>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</si>
  <si>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</si>
  <si>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</si>
  <si>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</si>
  <si>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</si>
  <si>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</si>
  <si>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</si>
  <si>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</si>
  <si>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</si>
  <si>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</si>
  <si>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</si>
  <si>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</si>
  <si>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</si>
  <si>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</si>
  <si>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</si>
  <si>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</si>
  <si>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</si>
  <si>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</si>
  <si>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</si>
  <si>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</si>
  <si>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</si>
  <si>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</si>
  <si>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</si>
  <si>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</si>
  <si>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</si>
  <si>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</si>
  <si>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</si>
  <si>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</si>
  <si>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</si>
  <si>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</si>
  <si>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</si>
  <si>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</si>
  <si>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</si>
  <si>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</si>
  <si>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</si>
  <si>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</si>
  <si>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</si>
  <si>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</si>
  <si>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</si>
  <si>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</si>
  <si>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</si>
  <si>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</si>
  <si>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</si>
  <si>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</si>
  <si>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</si>
  <si>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</si>
  <si>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</si>
  <si>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</si>
  <si>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</si>
  <si>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</si>
  <si>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</si>
  <si>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</si>
  <si>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</si>
  <si>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</si>
  <si>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</si>
  <si>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</si>
  <si>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</si>
  <si>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</si>
  <si>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</si>
  <si>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</si>
  <si>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</si>
  <si>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</si>
  <si>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</si>
  <si>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</si>
  <si>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</si>
  <si>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</si>
  <si>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</si>
  <si>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</si>
  <si>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</si>
  <si>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</si>
  <si>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</si>
  <si>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</si>
  <si>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</si>
  <si>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</si>
  <si>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</si>
  <si>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</si>
  <si>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</si>
  <si>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</si>
  <si>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</si>
  <si>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</si>
  <si>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</si>
  <si>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</si>
  <si>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</si>
  <si>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</si>
  <si>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</si>
  <si>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</si>
  <si>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</si>
  <si>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</si>
  <si>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</si>
  <si>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</si>
  <si>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</si>
  <si>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</si>
  <si>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</si>
  <si>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</si>
  <si>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</si>
  <si>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</si>
  <si>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</si>
  <si>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</si>
  <si>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</si>
  <si>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</si>
  <si>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</si>
  <si>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</si>
  <si>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</si>
  <si>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</si>
  <si>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</si>
  <si>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</si>
  <si>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</si>
  <si>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</si>
  <si>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</si>
  <si>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</si>
  <si>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</si>
  <si>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</si>
  <si>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</si>
  <si>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</si>
  <si>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</si>
  <si>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</si>
  <si>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</si>
  <si>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</si>
  <si>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</si>
  <si>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</si>
  <si>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</si>
  <si>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</si>
  <si>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</si>
  <si>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</si>
  <si>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</si>
  <si>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</si>
  <si>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</si>
  <si>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</si>
  <si>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</si>
  <si>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</si>
  <si>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</si>
  <si>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</si>
  <si>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</si>
  <si>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</si>
  <si>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</si>
  <si>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</si>
  <si>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</si>
  <si>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</si>
  <si>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</si>
  <si>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</si>
  <si>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</si>
  <si>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</si>
  <si>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</si>
  <si>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</si>
  <si>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</si>
  <si>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</si>
  <si>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</si>
  <si>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</si>
  <si>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</si>
  <si>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</si>
  <si>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</si>
  <si>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</si>
  <si>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</si>
  <si>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</si>
  <si>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</si>
  <si>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</si>
  <si>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</si>
  <si>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</si>
  <si>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</si>
  <si>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</si>
  <si>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</si>
  <si>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</si>
  <si>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</si>
  <si>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</si>
  <si>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</si>
  <si>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</si>
  <si>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</si>
  <si>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</si>
  <si>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</si>
  <si>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</si>
  <si>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</si>
  <si>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</si>
  <si>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</si>
  <si>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</si>
  <si>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</si>
  <si>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</si>
  <si>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</si>
  <si>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</si>
  <si>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</si>
  <si>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</si>
  <si>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</si>
  <si>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</si>
  <si>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</si>
  <si>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</si>
  <si>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</si>
  <si>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</si>
  <si>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</si>
  <si>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</si>
  <si>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</si>
  <si>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</si>
  <si>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</si>
  <si>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</si>
  <si>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</si>
  <si>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</si>
  <si>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</si>
  <si>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</si>
  <si>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</si>
  <si>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</si>
  <si>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</si>
  <si>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</si>
  <si>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</si>
  <si>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</si>
  <si>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</si>
  <si>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</si>
  <si>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</si>
  <si>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</si>
  <si>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</si>
  <si>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</si>
  <si>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</si>
  <si>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</si>
  <si>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</si>
  <si>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</si>
  <si>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</si>
  <si>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</si>
  <si>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</si>
  <si>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</si>
  <si>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</si>
  <si>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</si>
  <si>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</si>
  <si>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</si>
  <si>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</si>
  <si>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</si>
  <si>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</si>
  <si>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</si>
  <si>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</si>
  <si>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</si>
  <si>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</si>
  <si>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</si>
  <si>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</si>
  <si>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</si>
  <si>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</si>
  <si>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</si>
  <si>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</si>
  <si>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</si>
  <si>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</si>
  <si>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</si>
  <si>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</si>
  <si>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</si>
  <si>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</si>
  <si>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</si>
  <si>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</si>
  <si>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</si>
  <si>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</si>
  <si>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</si>
  <si>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</si>
  <si>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</si>
  <si>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</si>
  <si>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</si>
  <si>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</si>
  <si>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</si>
  <si>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</si>
  <si>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</si>
  <si>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</si>
  <si>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</si>
  <si>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</si>
  <si>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</si>
  <si>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</si>
  <si>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</si>
  <si>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</si>
  <si>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</si>
  <si>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</si>
  <si>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</si>
  <si>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</si>
  <si>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</si>
  <si>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</si>
  <si>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</si>
  <si>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</si>
  <si>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</si>
  <si>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</si>
  <si>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</si>
  <si>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</si>
  <si>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</si>
  <si>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</si>
  <si>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</si>
  <si>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</si>
  <si>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</si>
  <si>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</si>
  <si>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</si>
  <si>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</si>
  <si>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</si>
  <si>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</si>
  <si>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</si>
  <si>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</si>
  <si>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</si>
  <si>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</si>
  <si>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</si>
  <si>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</si>
  <si>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</si>
  <si>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</si>
  <si>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</si>
  <si>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</si>
  <si>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</si>
  <si>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</si>
  <si>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</si>
  <si>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</si>
  <si>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</si>
  <si>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</si>
  <si>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</si>
  <si>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</si>
  <si>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</si>
  <si>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</si>
  <si>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</si>
  <si>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</si>
  <si>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</si>
  <si>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</si>
  <si>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</si>
  <si>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</si>
  <si>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</si>
  <si>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</si>
  <si>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</si>
  <si>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</si>
  <si>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</si>
  <si>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</si>
  <si>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</si>
  <si>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</si>
  <si>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</si>
  <si>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</si>
  <si>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</si>
  <si>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</si>
  <si>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</si>
  <si>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</si>
  <si>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</si>
  <si>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</si>
  <si>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</si>
  <si>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</si>
  <si>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</si>
  <si>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</si>
  <si>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</si>
  <si>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</si>
  <si>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</si>
  <si>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</si>
  <si>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</si>
  <si>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</si>
  <si>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</si>
  <si>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</si>
  <si>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</si>
  <si>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</si>
  <si>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</si>
  <si>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</si>
  <si>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</si>
  <si>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</si>
  <si>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</si>
  <si>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</si>
  <si>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</si>
  <si>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</si>
  <si>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</si>
  <si>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</si>
  <si>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</si>
  <si>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</si>
  <si>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</si>
  <si>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</si>
  <si>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</si>
  <si>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</si>
  <si>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</si>
  <si>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</si>
  <si>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</si>
  <si>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</si>
  <si>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</si>
  <si>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</si>
  <si>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</si>
  <si>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</si>
  <si>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</si>
  <si>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</si>
  <si>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</si>
  <si>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</si>
  <si>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</si>
  <si>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</si>
  <si>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</si>
  <si>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</si>
  <si>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</si>
  <si>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</si>
  <si>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</si>
  <si>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</si>
  <si>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</si>
  <si>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</si>
  <si>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</si>
  <si>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</si>
  <si>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</si>
  <si>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</si>
  <si>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</si>
  <si>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</si>
  <si>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</si>
  <si>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</si>
  <si>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</si>
  <si>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</si>
  <si>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</si>
  <si>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</si>
  <si>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</si>
  <si>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</si>
  <si>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</si>
  <si>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</si>
  <si>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</si>
  <si>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</si>
  <si>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</si>
  <si>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</si>
  <si>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</si>
  <si>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</si>
  <si>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</si>
  <si>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</si>
  <si>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</si>
  <si>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</si>
  <si>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</si>
  <si>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</si>
  <si>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</si>
  <si>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</si>
  <si>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</si>
  <si>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</si>
  <si>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</si>
  <si>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</si>
  <si>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</si>
  <si>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</si>
  <si>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</si>
  <si>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</si>
  <si>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</si>
  <si>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</si>
  <si>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</si>
  <si>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</si>
  <si>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</si>
  <si>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</si>
  <si>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</si>
  <si>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</si>
  <si>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</si>
  <si>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</si>
  <si>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</si>
  <si>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</si>
  <si>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</si>
  <si>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</si>
  <si>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</si>
  <si>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</si>
  <si>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</si>
  <si>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</si>
  <si>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</si>
  <si>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</si>
  <si>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</si>
  <si>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</si>
  <si>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</si>
  <si>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</si>
  <si>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</si>
  <si>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</si>
  <si>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</si>
  <si>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</si>
  <si>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</si>
  <si>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</si>
  <si>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</si>
  <si>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</si>
  <si>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</si>
  <si>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</si>
  <si>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</si>
  <si>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</si>
  <si>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</si>
  <si>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</si>
  <si>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</si>
  <si>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</si>
  <si>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</si>
  <si>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</si>
  <si>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</si>
  <si>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</si>
  <si>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</si>
  <si>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</si>
  <si>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</si>
  <si>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</si>
  <si>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</si>
  <si>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</si>
  <si>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</si>
  <si>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</si>
  <si>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</si>
  <si>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</si>
  <si>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</si>
  <si>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</si>
  <si>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</si>
  <si>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</si>
  <si>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</si>
  <si>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</si>
  <si>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</si>
  <si>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</si>
  <si>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</si>
  <si>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</si>
  <si>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</si>
  <si>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</si>
  <si>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</si>
  <si>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</si>
  <si>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</si>
  <si>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</si>
  <si>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</si>
  <si>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</si>
  <si>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</si>
  <si>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</si>
  <si>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</si>
  <si>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</si>
  <si>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</si>
  <si>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</si>
  <si>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</si>
  <si>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</si>
  <si>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</si>
  <si>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</si>
  <si>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</si>
  <si>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</si>
  <si>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</si>
  <si>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</si>
  <si>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</si>
  <si>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</si>
  <si>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</si>
  <si>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</si>
  <si>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</si>
  <si>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</si>
  <si>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</si>
  <si>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</si>
  <si>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</si>
  <si>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</si>
  <si>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</si>
  <si>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</si>
  <si>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</si>
  <si>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</si>
  <si>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</si>
  <si>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</si>
  <si>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</si>
  <si>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</si>
  <si>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</si>
  <si>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</si>
  <si>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</si>
  <si>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</si>
  <si>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</si>
  <si>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</si>
  <si>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</si>
  <si>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</si>
  <si>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</si>
  <si>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</si>
  <si>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</si>
  <si>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</si>
  <si>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</si>
  <si>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</si>
  <si>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</si>
  <si>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</si>
  <si>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</si>
  <si>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</si>
  <si>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</si>
  <si>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</si>
  <si>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</si>
  <si>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</si>
  <si>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</si>
  <si>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</si>
  <si>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</si>
  <si>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</si>
  <si>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</si>
  <si>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</si>
  <si>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</si>
  <si>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</si>
  <si>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</si>
  <si>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</si>
  <si>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</si>
  <si>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</si>
  <si>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</si>
  <si>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</si>
  <si>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</si>
  <si>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</si>
  <si>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</si>
  <si>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</si>
  <si>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</si>
  <si>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</si>
  <si>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</si>
  <si>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</si>
  <si>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</si>
  <si>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</si>
  <si>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</si>
  <si>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</si>
  <si>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</si>
  <si>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</si>
  <si>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</si>
  <si>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</si>
  <si>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</si>
  <si>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</si>
  <si>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</si>
  <si>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</si>
  <si>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</si>
  <si>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</si>
  <si>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</si>
  <si>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</si>
  <si>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</si>
  <si>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</si>
  <si>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</si>
  <si>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</si>
  <si>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</si>
  <si>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</si>
  <si>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</si>
  <si>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</si>
  <si>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</si>
  <si>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</si>
  <si>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</si>
  <si>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</si>
  <si>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</si>
  <si>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</si>
  <si>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</si>
  <si>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</si>
  <si>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</si>
  <si>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</si>
  <si>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</si>
  <si>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</si>
  <si>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</si>
  <si>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</si>
  <si>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</si>
  <si>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</si>
  <si>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</si>
  <si>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</si>
  <si>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</si>
  <si>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</si>
  <si>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</si>
  <si>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</si>
  <si>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</si>
  <si>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</si>
  <si>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</si>
  <si>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</si>
  <si>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</si>
  <si>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</si>
  <si>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</si>
  <si>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</si>
  <si>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</si>
  <si>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</si>
  <si>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</si>
  <si>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</si>
  <si>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</si>
  <si>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</si>
  <si>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</si>
  <si>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</si>
  <si>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</si>
  <si>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</si>
  <si>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</si>
  <si>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</si>
  <si>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</si>
  <si>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</si>
  <si>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</si>
  <si>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</si>
  <si>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</si>
  <si>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</si>
  <si>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</si>
  <si>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</si>
  <si>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</si>
  <si>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</si>
  <si>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</si>
  <si>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</si>
  <si>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</si>
  <si>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</si>
  <si>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</si>
  <si>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</si>
  <si>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</si>
  <si>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</si>
  <si>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</si>
  <si>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</si>
  <si>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</si>
  <si>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</si>
  <si>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</si>
  <si>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</si>
  <si>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</si>
  <si>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</si>
  <si>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</si>
  <si>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</si>
  <si>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</si>
  <si>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</si>
  <si>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</si>
  <si>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</si>
  <si>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</si>
  <si>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</si>
  <si>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</si>
  <si>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</si>
  <si>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</si>
  <si>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</si>
  <si>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</si>
  <si>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</si>
  <si>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</si>
  <si>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</si>
  <si>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</si>
  <si>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</si>
  <si>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</si>
  <si>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</si>
  <si>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</si>
  <si>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</si>
  <si>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</si>
  <si>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</si>
  <si>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</si>
  <si>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</si>
  <si>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</si>
  <si>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</si>
  <si>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</si>
  <si>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</si>
  <si>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</si>
  <si>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</si>
  <si>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</si>
  <si>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</si>
  <si>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</si>
  <si>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</si>
  <si>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</si>
  <si>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</si>
  <si>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</si>
  <si>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</si>
  <si>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</si>
  <si>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</si>
  <si>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</si>
  <si>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</si>
  <si>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</si>
  <si>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</si>
  <si>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</si>
  <si>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</si>
  <si>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</si>
  <si>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</si>
  <si>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</si>
  <si>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</si>
  <si>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</si>
  <si>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</si>
  <si>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</si>
  <si>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</si>
  <si>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</si>
  <si>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</si>
  <si>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</si>
  <si>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</si>
  <si>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</si>
  <si>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</si>
  <si>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</si>
  <si>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</si>
  <si>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</si>
  <si>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</si>
  <si>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</si>
  <si>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</si>
  <si>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</si>
  <si>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</si>
  <si>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</si>
  <si>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</si>
  <si>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</si>
  <si>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</si>
  <si>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</si>
  <si>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</si>
  <si>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</si>
  <si>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</si>
  <si>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</si>
  <si>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</si>
  <si>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</si>
  <si>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</si>
  <si>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</si>
  <si>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</si>
  <si>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</si>
  <si>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</si>
  <si>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</si>
  <si>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</si>
  <si>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</si>
  <si>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</si>
  <si>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</si>
  <si>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</si>
  <si>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</si>
  <si>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</si>
  <si>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</si>
  <si>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</si>
  <si>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</si>
  <si>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</si>
  <si>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</si>
  <si>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</si>
  <si>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</si>
  <si>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</si>
  <si>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</si>
  <si>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</si>
  <si>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</si>
  <si>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</si>
  <si>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</si>
  <si>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</si>
  <si>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</si>
  <si>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</si>
  <si>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</si>
  <si>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</si>
  <si>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</si>
  <si>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</si>
  <si>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</si>
  <si>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</si>
  <si>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</si>
  <si>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</si>
  <si>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</si>
  <si>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</si>
  <si>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</si>
  <si>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</si>
  <si>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</si>
  <si>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</si>
  <si>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</si>
  <si>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</si>
  <si>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</si>
  <si>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</si>
  <si>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</si>
  <si>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</si>
  <si>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</si>
  <si>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</si>
  <si>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</si>
  <si>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</si>
  <si>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</si>
  <si>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</si>
  <si>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</si>
  <si>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</si>
  <si>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</si>
  <si>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</si>
  <si>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</si>
  <si>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</si>
  <si>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</si>
  <si>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</si>
  <si>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</si>
  <si>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</si>
  <si>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</si>
  <si>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</si>
  <si>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</si>
  <si>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</si>
  <si>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</si>
  <si>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</si>
  <si>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</si>
  <si>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</si>
  <si>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</si>
  <si>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</si>
  <si>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</si>
  <si>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</si>
  <si>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</si>
  <si>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</si>
  <si>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</si>
  <si>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</si>
  <si>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</si>
  <si>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</si>
  <si>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</si>
  <si>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</si>
  <si>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</si>
  <si>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</si>
  <si>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</si>
  <si>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</si>
  <si>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</si>
  <si>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</si>
  <si>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</si>
  <si>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</si>
  <si>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</si>
  <si>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</si>
  <si>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</si>
  <si>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</si>
  <si>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</si>
  <si>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</si>
  <si>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</si>
  <si>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</si>
  <si>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</si>
  <si>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</si>
  <si>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</si>
  <si>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</si>
  <si>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</si>
  <si>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</si>
  <si>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</si>
  <si>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</si>
  <si>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</si>
  <si>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</si>
  <si>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</si>
  <si>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</si>
  <si>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</si>
  <si>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</si>
  <si>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</si>
  <si>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</si>
  <si>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</si>
  <si>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</si>
  <si>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</si>
  <si>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</si>
  <si>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</si>
  <si>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</si>
  <si>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</si>
  <si>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</si>
  <si>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</si>
  <si>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</si>
  <si>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</si>
  <si>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</si>
  <si>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</si>
  <si>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</si>
  <si>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</si>
  <si>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</si>
  <si>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</si>
  <si>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</si>
  <si>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</si>
  <si>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</si>
  <si>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</si>
  <si>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</si>
  <si>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</si>
  <si>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</si>
  <si>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</si>
  <si>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</si>
  <si>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</si>
  <si>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</si>
  <si>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</si>
  <si>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</si>
  <si>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</si>
  <si>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</si>
  <si>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</si>
  <si>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</si>
  <si>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</si>
  <si>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</si>
  <si>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</si>
  <si>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</si>
  <si>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</si>
  <si>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</si>
  <si>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</si>
  <si>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</si>
  <si>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</si>
  <si>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</si>
  <si>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</si>
  <si>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</si>
  <si>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</si>
  <si>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</si>
  <si>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</si>
  <si>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</si>
  <si>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</si>
  <si>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</si>
  <si>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</si>
  <si>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</si>
  <si>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</si>
  <si>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</si>
  <si>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</si>
  <si>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</si>
  <si>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</si>
  <si>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</si>
  <si>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</si>
  <si>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</si>
  <si>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</si>
  <si>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</si>
  <si>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</si>
  <si>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</si>
  <si>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</si>
  <si>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</si>
  <si>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</si>
  <si>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</si>
  <si>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</si>
  <si>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</si>
  <si>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</si>
  <si>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</si>
  <si>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</si>
  <si>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</si>
  <si>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</si>
  <si>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</si>
  <si>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</si>
  <si>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</si>
  <si>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</si>
  <si>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</si>
  <si>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</si>
  <si>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</si>
  <si>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</si>
  <si>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</si>
  <si>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</si>
  <si>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</si>
  <si>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</si>
  <si>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</si>
  <si>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</si>
  <si>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</si>
  <si>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</si>
  <si>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</si>
  <si>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</si>
  <si>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</si>
  <si>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</si>
  <si>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</si>
  <si>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</si>
  <si>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</si>
  <si>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</si>
  <si>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</si>
  <si>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</si>
  <si>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</si>
  <si>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</si>
  <si>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</si>
  <si>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</si>
  <si>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</si>
  <si>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</si>
  <si>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</si>
  <si>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</si>
  <si>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</si>
  <si>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</si>
  <si>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</si>
  <si>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</si>
  <si>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</si>
  <si>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</si>
  <si>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</si>
  <si>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</si>
  <si>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</si>
  <si>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</si>
  <si>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</si>
  <si>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</si>
  <si>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</si>
  <si>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</si>
  <si>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</si>
  <si>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</si>
  <si>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</si>
  <si>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</si>
  <si>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</si>
  <si>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</si>
  <si>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</si>
  <si>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</si>
  <si>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</si>
  <si>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</si>
  <si>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</si>
  <si>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</si>
  <si>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</si>
  <si>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</si>
  <si>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</si>
  <si>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</si>
  <si>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</si>
  <si>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</si>
  <si>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</si>
  <si>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</si>
  <si>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</si>
  <si>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</si>
  <si>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</si>
  <si>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</si>
  <si>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</si>
  <si>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</si>
  <si>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</si>
  <si>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</si>
  <si>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</si>
  <si>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</si>
  <si>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</si>
  <si>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</si>
  <si>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</si>
  <si>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</si>
  <si>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</si>
  <si>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</si>
  <si>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</si>
  <si>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</si>
  <si>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</si>
  <si>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</si>
  <si>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</si>
  <si>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</si>
  <si>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</si>
  <si>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</si>
  <si>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</si>
  <si>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</si>
  <si>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</si>
  <si>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</si>
  <si>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</si>
  <si>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</si>
  <si>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</si>
  <si>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</si>
  <si>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</si>
  <si>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</si>
  <si>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</si>
  <si>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</si>
  <si>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</si>
  <si>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</si>
  <si>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</si>
  <si>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</si>
  <si>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</si>
  <si>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</si>
  <si>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</si>
  <si>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</si>
  <si>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</si>
  <si>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</si>
  <si>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</si>
  <si>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</si>
  <si>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</si>
  <si>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</si>
  <si>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</si>
  <si>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</si>
  <si>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</si>
  <si>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</si>
  <si>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</si>
  <si>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</si>
  <si>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</si>
  <si>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</si>
  <si>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</si>
  <si>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</si>
  <si>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</si>
  <si>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</si>
  <si>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</si>
  <si>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</si>
  <si>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</si>
  <si>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</si>
  <si>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</si>
  <si>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</si>
  <si>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</si>
  <si>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</si>
  <si>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</si>
  <si>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</si>
  <si>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</si>
  <si>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</si>
  <si>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</si>
  <si>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</si>
  <si>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</si>
  <si>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</si>
  <si>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</si>
  <si>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</si>
  <si>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</si>
  <si>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</si>
  <si>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</si>
  <si>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</si>
  <si>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</si>
  <si>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</si>
  <si>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</si>
  <si>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</si>
  <si>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</si>
  <si>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</si>
  <si>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</si>
  <si>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</si>
  <si>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</si>
  <si>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</si>
  <si>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</si>
  <si>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</si>
  <si>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</si>
  <si>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</si>
  <si>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</si>
  <si>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</si>
  <si>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</si>
  <si>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</si>
  <si>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</si>
  <si>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</si>
  <si>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</si>
  <si>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</si>
  <si>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</si>
  <si>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</si>
  <si>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</si>
  <si>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</si>
  <si>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</si>
  <si>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</si>
  <si>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</si>
  <si>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</si>
  <si>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</si>
  <si>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</si>
  <si>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</si>
  <si>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</si>
  <si>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</si>
  <si>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</si>
  <si>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</si>
  <si>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</si>
  <si>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</si>
  <si>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</si>
  <si>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</si>
  <si>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</si>
  <si>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</si>
  <si>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</si>
  <si>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</si>
  <si>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</si>
  <si>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</si>
  <si>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</si>
  <si>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</si>
  <si>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</si>
  <si>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</si>
  <si>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</si>
  <si>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</si>
  <si>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</si>
  <si>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</si>
  <si>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</si>
  <si>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</si>
  <si>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</si>
  <si>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</si>
  <si>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</si>
  <si>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</si>
  <si>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</si>
  <si>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</si>
  <si>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</si>
  <si>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</si>
  <si>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</si>
  <si>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</si>
  <si>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</si>
  <si>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</si>
  <si>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</si>
  <si>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</si>
  <si>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</si>
  <si>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</si>
  <si>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</si>
  <si>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</si>
  <si>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</si>
  <si>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</si>
  <si>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</si>
  <si>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</si>
  <si>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</si>
  <si>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</si>
  <si>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</si>
  <si>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</si>
  <si>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</si>
  <si>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</si>
  <si>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</si>
  <si>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</si>
  <si>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</si>
  <si>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</si>
  <si>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</si>
  <si>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</si>
  <si>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</si>
  <si>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</si>
  <si>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</si>
  <si>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</si>
  <si>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</si>
  <si>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</si>
  <si>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</si>
  <si>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</si>
  <si>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</si>
  <si>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</si>
  <si>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</si>
  <si>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</si>
  <si>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</si>
  <si>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</si>
  <si>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</si>
  <si>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</si>
  <si>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</si>
  <si>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</si>
  <si>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</si>
  <si>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</si>
  <si>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</si>
  <si>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</si>
  <si>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</si>
  <si>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</si>
  <si>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</si>
  <si>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</si>
  <si>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</si>
  <si>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</si>
  <si>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</si>
  <si>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</si>
  <si>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</si>
  <si>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</si>
  <si>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</si>
  <si>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</si>
  <si>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</si>
  <si>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</si>
  <si>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</si>
  <si>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</si>
  <si>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</si>
  <si>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</si>
  <si>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</si>
  <si>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</si>
  <si>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</si>
  <si>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</si>
  <si>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</si>
  <si>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</si>
  <si>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</si>
  <si>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</si>
  <si>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</si>
  <si>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</si>
  <si>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</si>
  <si>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</si>
  <si>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</si>
  <si>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</si>
  <si>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</si>
  <si>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</si>
  <si>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</si>
  <si>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</si>
  <si>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</si>
  <si>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</si>
  <si>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</si>
  <si>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</si>
  <si>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</si>
  <si>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</si>
  <si>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</si>
  <si>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</si>
  <si>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</si>
  <si>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</si>
  <si>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</si>
  <si>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</si>
  <si>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</si>
  <si>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</si>
  <si>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</si>
  <si>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</si>
  <si>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</si>
  <si>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</si>
  <si>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</si>
  <si>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</si>
  <si>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</si>
  <si>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</si>
  <si>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</si>
  <si>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</si>
  <si>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</si>
  <si>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</si>
  <si>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</si>
  <si>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</si>
  <si>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</si>
  <si>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</si>
  <si>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</si>
  <si>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</si>
  <si>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</si>
  <si>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</si>
  <si>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</si>
  <si>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</si>
  <si>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</si>
  <si>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</si>
  <si>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</si>
  <si>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</si>
  <si>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</si>
  <si>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</si>
  <si>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</si>
  <si>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</si>
  <si>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</si>
  <si>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</si>
  <si>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</si>
  <si>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</si>
  <si>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</si>
  <si>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</si>
  <si>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</si>
  <si>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</si>
  <si>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</si>
  <si>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</si>
  <si>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</si>
  <si>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</si>
  <si>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</si>
  <si>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</si>
  <si>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</si>
  <si>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</si>
  <si>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</si>
  <si>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</si>
  <si>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</si>
  <si>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</si>
  <si>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</si>
  <si>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</si>
  <si>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</si>
  <si>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</si>
  <si>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</si>
  <si>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</si>
  <si>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</si>
  <si>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</si>
  <si>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</si>
  <si>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</si>
  <si>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</si>
  <si>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</si>
  <si>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</si>
  <si>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</si>
  <si>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</si>
  <si>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</si>
  <si>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</si>
  <si>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</si>
  <si>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</si>
  <si>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</si>
  <si>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</si>
  <si>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</si>
  <si>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</si>
  <si>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</si>
  <si>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</si>
  <si>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</si>
  <si>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</si>
  <si>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</si>
  <si>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</si>
  <si>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</si>
  <si>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</si>
  <si>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</si>
  <si>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</si>
  <si>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</si>
  <si>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</si>
  <si>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</si>
  <si>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</si>
  <si>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</si>
  <si>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</si>
  <si>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</si>
  <si>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</si>
  <si>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</si>
  <si>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</si>
  <si>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</si>
  <si>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</si>
  <si>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</si>
  <si>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</si>
  <si>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</si>
  <si>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</si>
  <si>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</si>
  <si>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</si>
  <si>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</si>
  <si>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</si>
  <si>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</si>
  <si>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</si>
  <si>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</si>
  <si>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</si>
  <si>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</si>
  <si>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</si>
  <si>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</si>
  <si>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</si>
  <si>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</si>
  <si>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</si>
  <si>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</si>
  <si>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</si>
  <si>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</si>
  <si>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</si>
  <si>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</si>
  <si>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</si>
  <si>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</si>
  <si>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</si>
  <si>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</si>
  <si>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</si>
  <si>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</si>
  <si>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</si>
  <si>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</si>
  <si>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</si>
  <si>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</si>
  <si>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</si>
  <si>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</si>
  <si>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</si>
  <si>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</si>
  <si>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</si>
  <si>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</si>
  <si>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</si>
  <si>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</si>
  <si>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</si>
  <si>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</si>
  <si>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</si>
  <si>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</si>
  <si>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</si>
  <si>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</si>
  <si>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</si>
  <si>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</si>
  <si>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</si>
  <si>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</si>
  <si>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</si>
  <si>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</si>
  <si>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</si>
  <si>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</si>
  <si>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</si>
  <si>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</si>
  <si>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</si>
  <si>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</si>
  <si>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</si>
  <si>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</si>
  <si>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</si>
  <si>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</si>
  <si>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</si>
  <si>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</si>
  <si>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</si>
  <si>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</si>
  <si>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</si>
  <si>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</si>
  <si>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</si>
  <si>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</si>
  <si>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</si>
  <si>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</si>
  <si>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</si>
  <si>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</si>
  <si>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</si>
  <si>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</si>
  <si>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</si>
  <si>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</si>
  <si>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</si>
  <si>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</si>
  <si>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</si>
  <si>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</si>
  <si>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</si>
  <si>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</si>
  <si>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</si>
  <si>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</si>
  <si>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</si>
  <si>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</si>
  <si>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</si>
  <si>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</si>
  <si>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</si>
  <si>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</si>
  <si>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</si>
  <si>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</si>
  <si>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</si>
  <si>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</si>
  <si>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</si>
  <si>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</si>
  <si>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</si>
  <si>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</si>
  <si>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</si>
  <si>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</si>
  <si>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</si>
  <si>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</si>
  <si>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</si>
  <si>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</si>
  <si>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</si>
  <si>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</si>
  <si>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</si>
  <si>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</si>
  <si>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</si>
  <si>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</si>
  <si>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</si>
  <si>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</si>
  <si>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</si>
  <si>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</si>
  <si>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</si>
  <si>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</si>
  <si>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</si>
  <si>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</si>
  <si>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</si>
  <si>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</si>
  <si>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</si>
  <si>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</si>
  <si>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</si>
  <si>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</si>
  <si>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</si>
  <si>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</si>
  <si>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</si>
  <si>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</si>
  <si>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</si>
  <si>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</si>
  <si>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</si>
  <si>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</si>
  <si>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</si>
  <si>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</si>
  <si>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</si>
  <si>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</si>
  <si>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</si>
  <si>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</si>
  <si>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</si>
  <si>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</si>
  <si>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</si>
  <si>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</si>
  <si>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</si>
  <si>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</si>
  <si>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</si>
  <si>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</si>
  <si>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</si>
  <si>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</si>
  <si>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</si>
  <si>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</si>
  <si>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</si>
  <si>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</si>
  <si>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</si>
  <si>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</si>
  <si>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</si>
  <si>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</si>
  <si>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</si>
  <si>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</si>
  <si>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</si>
  <si>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</si>
  <si>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</si>
  <si>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</si>
  <si>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</si>
  <si>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</si>
  <si>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</si>
  <si>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</si>
  <si>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</si>
  <si>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</si>
  <si>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</si>
  <si>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</si>
  <si>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</si>
  <si>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</si>
  <si>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</si>
  <si>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</si>
  <si>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</si>
  <si>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</si>
  <si>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</si>
  <si>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</si>
  <si>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</si>
  <si>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</si>
  <si>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</si>
  <si>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</si>
  <si>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</si>
  <si>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</si>
  <si>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</si>
  <si>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</si>
  <si>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</si>
  <si>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</si>
  <si>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</si>
  <si>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</si>
  <si>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</si>
  <si>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</si>
  <si>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</si>
  <si>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</si>
  <si>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</si>
  <si>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</si>
  <si>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</si>
  <si>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</si>
  <si>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</si>
  <si>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</si>
  <si>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</si>
  <si>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</si>
  <si>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</si>
  <si>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</si>
  <si>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</si>
  <si>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</si>
  <si>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</si>
  <si>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</si>
  <si>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</si>
  <si>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</si>
  <si>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</si>
  <si>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</si>
  <si>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</si>
  <si>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</si>
  <si>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</si>
  <si>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</si>
  <si>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</si>
  <si>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</si>
  <si>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</si>
  <si>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</si>
  <si>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</si>
  <si>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</si>
  <si>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</si>
  <si>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</si>
  <si>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</si>
  <si>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</si>
  <si>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</si>
  <si>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</si>
  <si>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</si>
  <si>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</si>
  <si>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</si>
  <si>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</si>
  <si>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</si>
  <si>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</si>
  <si>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</si>
  <si>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</si>
  <si>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</si>
  <si>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</si>
  <si>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</si>
  <si>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</si>
  <si>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</si>
  <si>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</si>
  <si>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</si>
  <si>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</si>
  <si>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</si>
  <si>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</si>
  <si>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</si>
  <si>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</si>
  <si>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</si>
  <si>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</si>
  <si>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</si>
  <si>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</si>
  <si>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</si>
  <si>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</si>
  <si>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</si>
  <si>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</si>
  <si>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</si>
  <si>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</si>
  <si>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</si>
  <si>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</si>
  <si>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</si>
  <si>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</si>
  <si>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</si>
  <si>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</si>
  <si>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</si>
  <si>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</si>
  <si>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</si>
  <si>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</si>
  <si>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</si>
  <si>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</si>
  <si>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</si>
  <si>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</si>
  <si>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</si>
  <si>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</si>
  <si>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</si>
  <si>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</si>
  <si>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</si>
  <si>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</si>
  <si>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</si>
  <si>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</si>
  <si>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</si>
  <si>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</si>
  <si>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</si>
  <si>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</si>
  <si>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</si>
  <si>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</si>
  <si>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</si>
  <si>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</si>
  <si>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</si>
  <si>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</si>
  <si>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</si>
  <si>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</si>
  <si>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</si>
  <si>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</si>
  <si>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</si>
  <si>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</si>
  <si>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</si>
  <si>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</si>
  <si>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</si>
  <si>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</si>
  <si>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</si>
  <si>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</si>
  <si>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</si>
  <si>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</si>
  <si>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</si>
  <si>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</si>
  <si>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</si>
  <si>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</si>
  <si>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</si>
  <si>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</si>
  <si>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</si>
  <si>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</si>
  <si>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</si>
  <si>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</si>
  <si>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</si>
  <si>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</si>
  <si>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</si>
  <si>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</si>
  <si>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</si>
  <si>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</si>
  <si>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</si>
  <si>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</si>
  <si>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</si>
  <si>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</si>
  <si>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</si>
  <si>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</si>
  <si>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</si>
  <si>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</si>
  <si>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</si>
  <si>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</si>
  <si>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</si>
  <si>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</si>
  <si>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</si>
  <si>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</si>
  <si>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</si>
  <si>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</si>
  <si>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</si>
  <si>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</si>
  <si>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</si>
  <si>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</si>
  <si>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</si>
  <si>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</si>
  <si>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</si>
  <si>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</si>
  <si>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</si>
  <si>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</si>
  <si>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</si>
  <si>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</si>
  <si>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</si>
  <si>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</si>
  <si>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</si>
  <si>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</si>
  <si>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</si>
  <si>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</si>
  <si>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</si>
  <si>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</si>
  <si>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</si>
  <si>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</si>
  <si>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</si>
  <si>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</si>
  <si>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</si>
  <si>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</si>
  <si>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</si>
  <si>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</si>
  <si>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</si>
  <si>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</si>
  <si>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</si>
  <si>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</si>
  <si>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</si>
  <si>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</si>
  <si>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</si>
  <si>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</si>
  <si>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</si>
  <si>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</si>
  <si>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</si>
  <si>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</si>
  <si>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</si>
  <si>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</si>
  <si>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</si>
  <si>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</si>
  <si>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</si>
  <si>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</si>
  <si>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</si>
  <si>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</si>
  <si>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</si>
  <si>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</si>
  <si>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</si>
  <si>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</si>
  <si>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</si>
  <si>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</si>
  <si>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</si>
  <si>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</si>
  <si>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</si>
  <si>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</si>
  <si>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</si>
  <si>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</si>
  <si>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</si>
  <si>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</si>
  <si>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</si>
  <si>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</si>
  <si>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</si>
  <si>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</si>
  <si>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</si>
  <si>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</si>
  <si>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</si>
  <si>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</si>
  <si>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</si>
  <si>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</si>
  <si>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</si>
  <si>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</si>
  <si>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</si>
  <si>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</si>
  <si>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</si>
  <si>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</si>
  <si>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</si>
  <si>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</si>
  <si>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</si>
  <si>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</si>
  <si>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</si>
  <si>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</si>
  <si>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</si>
  <si>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</si>
  <si>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</si>
  <si>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</si>
  <si>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</si>
  <si>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</si>
  <si>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</si>
  <si>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</si>
  <si>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</si>
  <si>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</si>
  <si>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</si>
  <si>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</si>
  <si>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</si>
  <si>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</si>
  <si>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</si>
  <si>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</si>
  <si>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</si>
  <si>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</si>
  <si>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</si>
  <si>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</si>
  <si>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</si>
  <si>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</si>
  <si>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</si>
  <si>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</si>
  <si>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</si>
  <si>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</si>
  <si>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</si>
  <si>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</si>
  <si>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</si>
  <si>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</si>
  <si>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</si>
  <si>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</si>
  <si>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</si>
  <si>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</si>
  <si>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</si>
  <si>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</si>
  <si>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</si>
  <si>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</si>
  <si>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</si>
  <si>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</si>
  <si>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</si>
  <si>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</si>
  <si>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</si>
  <si>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</si>
  <si>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</si>
  <si>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</si>
  <si>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</si>
  <si>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</si>
  <si>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</si>
  <si>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</si>
  <si>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</si>
  <si>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</si>
  <si>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</si>
  <si>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</si>
  <si>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</si>
  <si>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</si>
  <si>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</si>
  <si>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</si>
  <si>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</si>
  <si>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</si>
  <si>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</si>
  <si>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</si>
  <si>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</si>
  <si>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</si>
  <si>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</si>
  <si>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</si>
  <si>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</si>
  <si>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</si>
  <si>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</si>
  <si>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</si>
  <si>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</si>
  <si>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</si>
  <si>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</si>
  <si>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</si>
  <si>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</si>
  <si>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</si>
  <si>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</si>
  <si>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</si>
  <si>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</si>
  <si>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</si>
  <si>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</si>
  <si>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</si>
  <si>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</si>
  <si>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</si>
  <si>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</si>
  <si>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</si>
  <si>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</si>
  <si>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</si>
  <si>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</si>
  <si>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</si>
  <si>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</si>
  <si>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</si>
  <si>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</si>
  <si>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</si>
  <si>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</si>
  <si>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</si>
  <si>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</si>
  <si>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</si>
  <si>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</si>
  <si>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</si>
  <si>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</si>
  <si>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</si>
  <si>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</si>
  <si>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</si>
  <si>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</si>
  <si>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</si>
  <si>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</si>
  <si>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</si>
  <si>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</si>
  <si>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</si>
  <si>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</si>
  <si>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</si>
  <si>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</si>
  <si>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</si>
  <si>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</si>
  <si>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</si>
  <si>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</si>
  <si>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</si>
  <si>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</si>
  <si>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</si>
  <si>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</si>
  <si>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</si>
  <si>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</si>
  <si>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</si>
  <si>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</si>
  <si>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</si>
  <si>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</si>
  <si>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</si>
  <si>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</si>
  <si>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</si>
  <si>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</si>
  <si>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</si>
  <si>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</si>
  <si>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</si>
  <si>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</si>
  <si>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</si>
  <si>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</si>
  <si>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</si>
  <si>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</si>
  <si>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</si>
  <si>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</si>
  <si>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</si>
  <si>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</si>
  <si>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</si>
  <si>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</si>
  <si>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</si>
  <si>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</si>
  <si>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</si>
  <si>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</si>
  <si>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</si>
  <si>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</si>
  <si>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</si>
  <si>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</si>
  <si>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</si>
  <si>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</si>
  <si>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</si>
  <si>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</si>
  <si>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</si>
  <si>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</si>
  <si>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</si>
  <si>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</si>
  <si>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</si>
  <si>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</si>
  <si>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</si>
  <si>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</si>
  <si>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</si>
  <si>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</si>
  <si>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</si>
  <si>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</si>
  <si>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</si>
  <si>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</si>
  <si>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</si>
  <si>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</si>
  <si>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</si>
  <si>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</si>
  <si>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</si>
  <si>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</si>
  <si>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</si>
  <si>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</si>
  <si>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</si>
  <si>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</si>
  <si>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</si>
  <si>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</si>
  <si>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</si>
  <si>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</si>
  <si>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</si>
  <si>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</si>
  <si>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</si>
  <si>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</si>
  <si>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</si>
  <si>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</si>
  <si>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</si>
  <si>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</si>
  <si>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</si>
  <si>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</si>
  <si>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</si>
  <si>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</si>
  <si>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</si>
  <si>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</si>
  <si>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</si>
  <si>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</si>
  <si>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</si>
  <si>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</si>
  <si>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</si>
  <si>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</si>
  <si>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</si>
  <si>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</si>
  <si>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</si>
  <si>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</si>
  <si>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</si>
  <si>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</si>
  <si>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</si>
  <si>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</si>
  <si>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</si>
  <si>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</si>
  <si>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</si>
  <si>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</si>
  <si>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</si>
  <si>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</si>
  <si>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</si>
  <si>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</si>
  <si>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</si>
  <si>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</si>
  <si>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</si>
  <si>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</si>
  <si>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</si>
  <si>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</si>
  <si>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</si>
  <si>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</si>
  <si>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</si>
  <si>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</si>
  <si>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</si>
  <si>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</si>
  <si>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</si>
  <si>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</si>
  <si>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</si>
  <si>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</si>
  <si>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</si>
  <si>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</si>
  <si>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</si>
  <si>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</si>
  <si>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</si>
  <si>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</si>
  <si>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</si>
  <si>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</si>
  <si>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</si>
  <si>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</si>
  <si>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</si>
  <si>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</si>
  <si>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</si>
  <si>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</si>
  <si>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</si>
  <si>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</si>
  <si>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</si>
  <si>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</si>
  <si>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</si>
  <si>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</si>
  <si>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</si>
  <si>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</si>
  <si>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</si>
  <si>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</si>
  <si>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</si>
  <si>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</si>
  <si>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</si>
  <si>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</si>
  <si>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</si>
  <si>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</si>
  <si>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</si>
  <si>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</si>
  <si>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</si>
  <si>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</si>
  <si>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</si>
  <si>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</si>
  <si>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</si>
  <si>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</si>
  <si>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</si>
  <si>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</si>
  <si>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</si>
  <si>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</si>
  <si>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</si>
  <si>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</si>
  <si>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</si>
  <si>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</si>
  <si>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</si>
  <si>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</si>
  <si>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</si>
  <si>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</si>
  <si>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</si>
  <si>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</si>
  <si>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</si>
  <si>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</si>
  <si>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</si>
  <si>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</si>
  <si>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</si>
  <si>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</si>
  <si>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</si>
  <si>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</si>
  <si>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</si>
  <si>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</si>
  <si>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</si>
  <si>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</si>
  <si>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</si>
  <si>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</si>
  <si>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</si>
  <si>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</si>
  <si>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</si>
  <si>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</si>
  <si>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</si>
  <si>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</si>
  <si>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</si>
  <si>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</si>
  <si>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</si>
  <si>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</si>
  <si>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</si>
  <si>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</si>
  <si>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</si>
  <si>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</si>
  <si>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</si>
  <si>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</si>
  <si>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</si>
  <si>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</si>
  <si>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</si>
  <si>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</si>
  <si>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</si>
  <si>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</si>
  <si>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</si>
  <si>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</si>
  <si>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</si>
  <si>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</si>
  <si>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</si>
  <si>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</si>
  <si>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</si>
  <si>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</si>
  <si>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</si>
  <si>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</si>
  <si>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</si>
  <si>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</si>
  <si>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</si>
  <si>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</si>
  <si>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</si>
  <si>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</si>
  <si>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</si>
  <si>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</si>
  <si>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</si>
  <si>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</si>
  <si>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</si>
  <si>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</si>
  <si>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</si>
  <si>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</si>
  <si>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</si>
  <si>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</si>
  <si>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</si>
  <si>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</si>
  <si>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</si>
  <si>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</si>
  <si>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</si>
  <si>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</si>
  <si>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</si>
  <si>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</si>
  <si>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</si>
  <si>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</si>
  <si>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</si>
  <si>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</si>
  <si>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</si>
  <si>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</si>
  <si>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</si>
  <si>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</si>
  <si>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</si>
  <si>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</si>
  <si>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</si>
  <si>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</si>
  <si>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</si>
  <si>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</si>
  <si>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</si>
  <si>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</si>
  <si>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</si>
  <si>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</si>
  <si>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</si>
  <si>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</si>
  <si>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</si>
  <si>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</si>
  <si>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</si>
  <si>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</si>
  <si>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</si>
  <si>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</si>
  <si>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</si>
  <si>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</si>
  <si>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</si>
  <si>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</si>
  <si>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</si>
  <si>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</si>
  <si>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</si>
  <si>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</si>
  <si>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</si>
  <si>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</si>
  <si>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</si>
  <si>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</si>
  <si>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</si>
  <si>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</si>
  <si>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</si>
  <si>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</si>
  <si>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</si>
  <si>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</si>
  <si>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</si>
  <si>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</si>
  <si>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</si>
  <si>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</si>
  <si>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</si>
  <si>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</si>
  <si>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</si>
  <si>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</si>
  <si>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</si>
  <si>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</si>
  <si>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</si>
  <si>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</si>
  <si>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</si>
  <si>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</si>
  <si>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</si>
  <si>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</si>
  <si>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</si>
  <si>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</si>
  <si>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</si>
  <si>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</si>
  <si>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</si>
  <si>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</si>
  <si>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</si>
  <si>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</si>
  <si>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</si>
  <si>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</si>
  <si>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</si>
  <si>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</si>
  <si>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</si>
  <si>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</si>
  <si>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</si>
  <si>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</si>
  <si>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</si>
  <si>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</si>
  <si>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</si>
  <si>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</si>
  <si>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</si>
  <si>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</si>
  <si>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</si>
  <si>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</si>
  <si>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</si>
  <si>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</si>
  <si>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</si>
  <si>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</si>
  <si>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</si>
  <si>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</si>
  <si>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</si>
  <si>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</si>
  <si>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</si>
  <si>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</si>
  <si>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</si>
  <si>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</si>
  <si>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</si>
  <si>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</si>
  <si>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</si>
  <si>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</si>
  <si>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</si>
  <si>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</si>
  <si>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</si>
  <si>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</si>
  <si>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</si>
  <si>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</si>
  <si>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</si>
  <si>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</si>
  <si>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</si>
  <si>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</si>
  <si>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</si>
  <si>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</si>
  <si>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</si>
  <si>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</si>
  <si>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</si>
  <si>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</si>
  <si>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</si>
  <si>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</si>
  <si>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</si>
  <si>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</si>
  <si>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</si>
  <si>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</si>
  <si>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</si>
  <si>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</si>
  <si>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</si>
  <si>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</si>
  <si>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</si>
  <si>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</si>
  <si>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</si>
  <si>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</si>
  <si>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</si>
  <si>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</si>
  <si>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</si>
  <si>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</si>
  <si>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</si>
  <si>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</si>
  <si>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</si>
  <si>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</si>
  <si>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</si>
  <si>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</si>
  <si>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</si>
  <si>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</si>
  <si>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</si>
  <si>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</si>
  <si>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</si>
  <si>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</si>
  <si>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</si>
  <si>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</si>
  <si>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</si>
  <si>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</si>
  <si>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</si>
  <si>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</si>
  <si>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378-2013</t>
  </si>
  <si>
    <t>210-2016</t>
  </si>
  <si>
    <t>701-2016</t>
  </si>
  <si>
    <t>806-2016</t>
  </si>
  <si>
    <t>697-2018</t>
  </si>
  <si>
    <t>166-2019</t>
  </si>
  <si>
    <t>Atender integralmente a la primera infancia en el marco de la estrategia "De cero a siempre", de conformidad con las directrices, lineamientos y estándares establecidos por el ICBF, así como regular las relaciones entre las partes derivadas de la entrega de aportes del ICBF a EL CONTRATISTA, para que este asuma bajo su exclusiva responsabilidad dicha atención.</t>
  </si>
  <si>
    <t>NO</t>
  </si>
  <si>
    <t>LIQUIDADO</t>
  </si>
  <si>
    <t>SI</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</si>
  <si>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así como regular las relaciones entre las partes derivadas de la entrega de aportes del ICBF a la entidad administradora de servicio, para que este asuma con su personal y bajo su exclusiva responsabilidad dicha atención.</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</si>
  <si>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así como regular las relaciones entre las partes derivadas de la entrega de aportes del ICBF a la entidad administradora de servicio, para que este asuma con su personal y bajo su exclusiva responsabilidad dicha atención.</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</si>
  <si>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</si>
  <si>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armonía con la política de estado para el desarrollo integral de la primera infancia "de cero a siempre", en el servicio desarrollo infantil en medio familiar.</t>
  </si>
  <si>
    <t>"Prestar el servicio de DESARROLLO INFANTIL EN MEDIO FAMILIAR  -DIMF-de conformidad con el manual operativo de la modalidad familiar y las directrices establecidas por el ICBF. En armonia con la politica de estado para el desarrollo integral de la primera infancia deCERO A SIEMPRE."</t>
  </si>
  <si>
    <t>HUMBERTO GALINDO PALMA</t>
  </si>
  <si>
    <t>Manzana 3 casa 11 Urbanizacion "LA CAMPIÑA" Ibagué</t>
  </si>
  <si>
    <t>numafla28@yahoo.com</t>
  </si>
  <si>
    <t>3133634442- 3228566041</t>
  </si>
  <si>
    <t>Manzana.3 Casa.11 Urbanización. "La campiña" Ibagué</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</si>
  <si>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</si>
  <si>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2021-73-10001752</t>
  </si>
  <si>
    <t>Jardin Infantil "Años Maravillosos"</t>
  </si>
  <si>
    <t>varios</t>
  </si>
  <si>
    <t xml:space="preserve">Institucion educativa Mundo de colores </t>
  </si>
  <si>
    <t>006-2011</t>
  </si>
  <si>
    <t>Corporacion para el trabajo y desarrollo humano Futuros del Saber</t>
  </si>
  <si>
    <t>083-2011</t>
  </si>
  <si>
    <t>Publico</t>
  </si>
  <si>
    <t xml:space="preserve">Orientar programas pedagogicos  y artisticos dirigidos a la primera infancia </t>
  </si>
  <si>
    <t>Coordinar actividades artisticas en las areas de música, danza, teatro y pintura, dirigidas al grupo de niños y niñas de preescolar ( Primera Infancia) y  basica primaria atendiendo una cobertura de 320 estudiantes  de conformomidad con las directices lineamientos y estandares establecidos por la institucion y articulados al PEI</t>
  </si>
  <si>
    <t xml:space="preserve">FLANDES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</si>
</sst>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1"/>
      <color rgb="FF555555"/>
      <name val="Arial"/>
      <family val="2"/>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192" zoomScaleNormal="100" zoomScaleSheetLayoutView="40" zoomScalePageLayoutView="40" workbookViewId="0">
      <selection activeCell="N179" sqref="N17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4" t="s">
        <v>2654</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4" t="str">
        <f>HYPERLINK("#MI_Oferente_Singular!A114","CAPACIDAD RESIDUAL")</f>
        <v>CAPACIDAD RESIDUAL</v>
      </c>
      <c r="F8" s="185"/>
      <c r="G8" s="186"/>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4" t="str">
        <f>HYPERLINK("#MI_Oferente_Singular!A162","TALENTO HUMANO")</f>
        <v>TALENTO HUMANO</v>
      </c>
      <c r="F9" s="185"/>
      <c r="G9" s="186"/>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4" t="str">
        <f>HYPERLINK("#MI_Oferente_Singular!F162","INFRAESTRUCTURA")</f>
        <v>INFRAESTRUCTURA</v>
      </c>
      <c r="F10" s="185"/>
      <c r="G10" s="186"/>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2697</v>
      </c>
      <c r="D15" s="35"/>
      <c r="E15" s="35"/>
      <c r="F15" s="5"/>
      <c r="G15" s="32" t="s">
        <v>1168</v>
      </c>
      <c r="H15" s="103" t="s">
        <v>986</v>
      </c>
      <c r="I15" s="32" t="s">
        <v>2624</v>
      </c>
      <c r="J15" s="108" t="s">
        <v>2626</v>
      </c>
      <c r="L15" s="210" t="s">
        <v>8</v>
      </c>
      <c r="M15" s="210"/>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7" t="s">
        <v>2639</v>
      </c>
      <c r="I19" s="140" t="s">
        <v>11</v>
      </c>
      <c r="J19" s="141" t="s">
        <v>10</v>
      </c>
      <c r="K19" s="141" t="s">
        <v>2609</v>
      </c>
      <c r="L19" s="141" t="s">
        <v>1161</v>
      </c>
      <c r="M19" s="141" t="s">
        <v>1162</v>
      </c>
      <c r="N19" s="142" t="s">
        <v>2610</v>
      </c>
      <c r="O19" s="137"/>
      <c r="Q19" s="51"/>
      <c r="R19" s="51"/>
    </row>
    <row r="20" spans="1:23" ht="30" customHeight="1" x14ac:dyDescent="0.25">
      <c r="A20" s="9"/>
      <c r="B20" s="109">
        <v>800054940</v>
      </c>
      <c r="C20" s="5"/>
      <c r="D20" s="73"/>
      <c r="E20" s="5"/>
      <c r="F20" s="5"/>
      <c r="G20" s="5"/>
      <c r="H20" s="187"/>
      <c r="I20" s="149" t="s">
        <v>986</v>
      </c>
      <c r="J20" s="150" t="s">
        <v>1025</v>
      </c>
      <c r="K20" s="151">
        <v>791903350</v>
      </c>
      <c r="L20" s="152">
        <v>44211</v>
      </c>
      <c r="M20" s="152">
        <v>44560</v>
      </c>
      <c r="N20" s="135">
        <f>+(M20-L20)/30</f>
        <v>11.633333333333333</v>
      </c>
      <c r="O20" s="138"/>
      <c r="U20" s="134"/>
      <c r="V20" s="105">
        <f ca="1">NOW()</f>
        <v>44194.55494224537</v>
      </c>
      <c r="W20" s="105">
        <f ca="1">NOW()</f>
        <v>44194.55494224537</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179" t="str">
        <f>VLOOKUP(B20,EAS!A2:B1439,2,0)</f>
        <v>ONG GRUPO CANTATIERRA</v>
      </c>
      <c r="C38" s="179"/>
      <c r="D38" s="179"/>
      <c r="E38" s="179"/>
      <c r="F38" s="179"/>
      <c r="G38" s="5"/>
      <c r="H38" s="132"/>
      <c r="I38" s="191" t="s">
        <v>7</v>
      </c>
      <c r="J38" s="191"/>
      <c r="K38" s="191"/>
      <c r="L38" s="191"/>
      <c r="M38" s="191"/>
      <c r="N38" s="191"/>
      <c r="O38" s="133"/>
    </row>
    <row r="39" spans="1:16" ht="42.95" customHeight="1" thickBot="1" x14ac:dyDescent="0.3">
      <c r="A39" s="10"/>
      <c r="B39" s="11"/>
      <c r="C39" s="11"/>
      <c r="D39" s="11"/>
      <c r="E39" s="11"/>
      <c r="F39" s="11"/>
      <c r="G39" s="11"/>
      <c r="H39" s="10"/>
      <c r="I39" s="223" t="s">
        <v>2696</v>
      </c>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6"/>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6"/>
    </row>
    <row r="44" spans="1:16" ht="15" customHeight="1" x14ac:dyDescent="0.25">
      <c r="A44" s="228" t="s">
        <v>2655</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22" t="s">
        <v>2698</v>
      </c>
      <c r="C48" s="112" t="s">
        <v>32</v>
      </c>
      <c r="D48" s="110" t="s">
        <v>2699</v>
      </c>
      <c r="E48" s="145">
        <v>34001</v>
      </c>
      <c r="F48" s="145">
        <v>41243</v>
      </c>
      <c r="G48" s="160">
        <f>IF(AND(E48&lt;&gt;"",F48&lt;&gt;""),((F48-E48)/30),"")</f>
        <v>241.4</v>
      </c>
      <c r="H48" s="114" t="s">
        <v>2705</v>
      </c>
      <c r="I48" s="113" t="s">
        <v>986</v>
      </c>
      <c r="J48" s="113" t="s">
        <v>988</v>
      </c>
      <c r="K48" s="116">
        <v>200000000</v>
      </c>
      <c r="L48" s="115" t="s">
        <v>2683</v>
      </c>
      <c r="M48" s="117">
        <v>1</v>
      </c>
      <c r="N48" s="115" t="s">
        <v>2684</v>
      </c>
      <c r="O48" s="115" t="s">
        <v>1148</v>
      </c>
      <c r="P48" s="78"/>
    </row>
    <row r="49" spans="1:16" s="6" customFormat="1" ht="24.75" customHeight="1" x14ac:dyDescent="0.25">
      <c r="A49" s="143">
        <v>2</v>
      </c>
      <c r="B49" s="122" t="s">
        <v>2700</v>
      </c>
      <c r="C49" s="124" t="s">
        <v>32</v>
      </c>
      <c r="D49" s="110" t="s">
        <v>2701</v>
      </c>
      <c r="E49" s="145">
        <v>40575</v>
      </c>
      <c r="F49" s="145">
        <v>41608</v>
      </c>
      <c r="G49" s="160">
        <f t="shared" ref="G49:G50" si="2">IF(AND(E49&lt;&gt;"",F49&lt;&gt;""),((F49-E49)/30),"")</f>
        <v>34.43333333333333</v>
      </c>
      <c r="H49" s="114" t="s">
        <v>2706</v>
      </c>
      <c r="I49" s="113" t="s">
        <v>986</v>
      </c>
      <c r="J49" s="113" t="s">
        <v>2707</v>
      </c>
      <c r="K49" s="116">
        <v>150000000</v>
      </c>
      <c r="L49" s="115" t="s">
        <v>2683</v>
      </c>
      <c r="M49" s="117">
        <v>1</v>
      </c>
      <c r="N49" s="115" t="s">
        <v>2684</v>
      </c>
      <c r="O49" s="115" t="s">
        <v>1148</v>
      </c>
      <c r="P49" s="78"/>
    </row>
    <row r="50" spans="1:16" s="6" customFormat="1" ht="24.75" customHeight="1" x14ac:dyDescent="0.25">
      <c r="A50" s="143">
        <v>3</v>
      </c>
      <c r="B50" s="122" t="s">
        <v>2702</v>
      </c>
      <c r="C50" s="124" t="s">
        <v>32</v>
      </c>
      <c r="D50" s="110" t="s">
        <v>2703</v>
      </c>
      <c r="E50" s="145">
        <v>40603</v>
      </c>
      <c r="F50" s="145">
        <v>41608</v>
      </c>
      <c r="G50" s="160">
        <f t="shared" si="2"/>
        <v>33.5</v>
      </c>
      <c r="H50" s="119" t="s">
        <v>2706</v>
      </c>
      <c r="I50" s="113" t="s">
        <v>986</v>
      </c>
      <c r="J50" s="113" t="s">
        <v>988</v>
      </c>
      <c r="K50" s="116">
        <v>240000000</v>
      </c>
      <c r="L50" s="115" t="s">
        <v>2683</v>
      </c>
      <c r="M50" s="117">
        <v>1</v>
      </c>
      <c r="N50" s="115" t="s">
        <v>2684</v>
      </c>
      <c r="O50" s="115" t="s">
        <v>1148</v>
      </c>
      <c r="P50" s="78"/>
    </row>
    <row r="51" spans="1:16" s="6" customFormat="1" ht="24.75" customHeight="1" outlineLevel="1" x14ac:dyDescent="0.25">
      <c r="A51" s="143">
        <v>4</v>
      </c>
      <c r="B51" s="122" t="s">
        <v>2665</v>
      </c>
      <c r="C51" s="124" t="s">
        <v>2704</v>
      </c>
      <c r="D51" s="110" t="s">
        <v>2676</v>
      </c>
      <c r="E51" s="145">
        <v>41548</v>
      </c>
      <c r="F51" s="145">
        <v>41988</v>
      </c>
      <c r="G51" s="160">
        <f t="shared" ref="G51:G107" si="3">IF(AND(E51&lt;&gt;"",F51&lt;&gt;""),((F51-E51)/30),"")</f>
        <v>14.666666666666666</v>
      </c>
      <c r="H51" s="114" t="s">
        <v>2682</v>
      </c>
      <c r="I51" s="113" t="s">
        <v>986</v>
      </c>
      <c r="J51" s="113" t="s">
        <v>988</v>
      </c>
      <c r="K51" s="116">
        <v>829532371</v>
      </c>
      <c r="L51" s="115" t="s">
        <v>2683</v>
      </c>
      <c r="M51" s="117">
        <v>1</v>
      </c>
      <c r="N51" s="115" t="s">
        <v>2684</v>
      </c>
      <c r="O51" s="115" t="s">
        <v>2685</v>
      </c>
      <c r="P51" s="78"/>
    </row>
    <row r="52" spans="1:16" s="7" customFormat="1" ht="24.75" customHeight="1" outlineLevel="1" x14ac:dyDescent="0.25">
      <c r="A52" s="144">
        <v>5</v>
      </c>
      <c r="B52" s="122" t="s">
        <v>2665</v>
      </c>
      <c r="C52" s="124" t="s">
        <v>2704</v>
      </c>
      <c r="D52" s="110" t="s">
        <v>2677</v>
      </c>
      <c r="E52" s="145">
        <v>42398</v>
      </c>
      <c r="F52" s="145">
        <v>42674</v>
      </c>
      <c r="G52" s="160">
        <f t="shared" si="3"/>
        <v>9.1999999999999993</v>
      </c>
      <c r="H52" s="119" t="s">
        <v>2686</v>
      </c>
      <c r="I52" s="113" t="s">
        <v>986</v>
      </c>
      <c r="J52" s="113" t="s">
        <v>988</v>
      </c>
      <c r="K52" s="116">
        <v>3121062461</v>
      </c>
      <c r="L52" s="115" t="s">
        <v>2683</v>
      </c>
      <c r="M52" s="117">
        <v>1</v>
      </c>
      <c r="N52" s="115" t="s">
        <v>2684</v>
      </c>
      <c r="O52" s="115" t="s">
        <v>2685</v>
      </c>
      <c r="P52" s="79"/>
    </row>
    <row r="53" spans="1:16" s="7" customFormat="1" ht="24.75" customHeight="1" outlineLevel="1" x14ac:dyDescent="0.25">
      <c r="A53" s="144">
        <v>6</v>
      </c>
      <c r="B53" s="122" t="s">
        <v>2665</v>
      </c>
      <c r="C53" s="124" t="s">
        <v>2704</v>
      </c>
      <c r="D53" s="110" t="s">
        <v>2678</v>
      </c>
      <c r="E53" s="145">
        <v>42669</v>
      </c>
      <c r="F53" s="145">
        <v>42719</v>
      </c>
      <c r="G53" s="160">
        <f t="shared" si="3"/>
        <v>1.6666666666666667</v>
      </c>
      <c r="H53" s="119" t="s">
        <v>2687</v>
      </c>
      <c r="I53" s="113" t="s">
        <v>986</v>
      </c>
      <c r="J53" s="113" t="s">
        <v>988</v>
      </c>
      <c r="K53" s="116">
        <v>597217936</v>
      </c>
      <c r="L53" s="115" t="s">
        <v>2683</v>
      </c>
      <c r="M53" s="117">
        <v>1</v>
      </c>
      <c r="N53" s="115" t="s">
        <v>2684</v>
      </c>
      <c r="O53" s="115" t="s">
        <v>2685</v>
      </c>
      <c r="P53" s="79"/>
    </row>
    <row r="54" spans="1:16" s="7" customFormat="1" ht="24.75" customHeight="1" outlineLevel="1" x14ac:dyDescent="0.25">
      <c r="A54" s="144">
        <v>7</v>
      </c>
      <c r="B54" s="111" t="s">
        <v>2665</v>
      </c>
      <c r="C54" s="112" t="s">
        <v>2704</v>
      </c>
      <c r="D54" s="110" t="s">
        <v>2679</v>
      </c>
      <c r="E54" s="145">
        <v>42718</v>
      </c>
      <c r="F54" s="145">
        <v>43084</v>
      </c>
      <c r="G54" s="160">
        <f t="shared" si="3"/>
        <v>12.2</v>
      </c>
      <c r="H54" s="114" t="s">
        <v>2688</v>
      </c>
      <c r="I54" s="113" t="s">
        <v>986</v>
      </c>
      <c r="J54" s="113" t="s">
        <v>988</v>
      </c>
      <c r="K54" s="118">
        <v>5201078615</v>
      </c>
      <c r="L54" s="115" t="s">
        <v>2683</v>
      </c>
      <c r="M54" s="117">
        <v>1</v>
      </c>
      <c r="N54" s="115" t="s">
        <v>2684</v>
      </c>
      <c r="O54" s="115" t="s">
        <v>2685</v>
      </c>
      <c r="P54" s="79"/>
    </row>
    <row r="55" spans="1:16" s="7" customFormat="1" ht="24.75" customHeight="1" outlineLevel="1" x14ac:dyDescent="0.25">
      <c r="A55" s="144">
        <v>8</v>
      </c>
      <c r="B55" s="111" t="s">
        <v>2665</v>
      </c>
      <c r="C55" s="112" t="s">
        <v>2704</v>
      </c>
      <c r="D55" s="110" t="s">
        <v>2680</v>
      </c>
      <c r="E55" s="145">
        <v>43081</v>
      </c>
      <c r="F55" s="145">
        <v>43404</v>
      </c>
      <c r="G55" s="160">
        <f t="shared" si="3"/>
        <v>10.766666666666667</v>
      </c>
      <c r="H55" s="114" t="s">
        <v>2689</v>
      </c>
      <c r="I55" s="113" t="s">
        <v>986</v>
      </c>
      <c r="J55" s="113" t="s">
        <v>988</v>
      </c>
      <c r="K55" s="118">
        <v>4230847116</v>
      </c>
      <c r="L55" s="115" t="s">
        <v>2683</v>
      </c>
      <c r="M55" s="117">
        <v>1</v>
      </c>
      <c r="N55" s="115" t="s">
        <v>2684</v>
      </c>
      <c r="O55" s="115" t="s">
        <v>2685</v>
      </c>
      <c r="P55" s="79"/>
    </row>
    <row r="56" spans="1:16" s="7" customFormat="1" ht="24.75" customHeight="1" outlineLevel="1" x14ac:dyDescent="0.25">
      <c r="A56" s="144">
        <v>9</v>
      </c>
      <c r="B56" s="111" t="s">
        <v>2665</v>
      </c>
      <c r="C56" s="112" t="s">
        <v>2704</v>
      </c>
      <c r="D56" s="110" t="s">
        <v>2681</v>
      </c>
      <c r="E56" s="145">
        <v>43497</v>
      </c>
      <c r="F56" s="145">
        <v>43822</v>
      </c>
      <c r="G56" s="160">
        <f t="shared" si="3"/>
        <v>10.833333333333334</v>
      </c>
      <c r="H56" s="114" t="s">
        <v>2690</v>
      </c>
      <c r="I56" s="113" t="s">
        <v>986</v>
      </c>
      <c r="J56" s="113" t="s">
        <v>988</v>
      </c>
      <c r="K56" s="118">
        <v>4427542991</v>
      </c>
      <c r="L56" s="115" t="s">
        <v>2683</v>
      </c>
      <c r="M56" s="117">
        <v>1</v>
      </c>
      <c r="N56" s="115" t="s">
        <v>2684</v>
      </c>
      <c r="O56" s="115" t="s">
        <v>2685</v>
      </c>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6"/>
    </row>
    <row r="110" spans="1:16" ht="15" customHeight="1" x14ac:dyDescent="0.25">
      <c r="A110" s="228" t="s">
        <v>2656</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25">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7" t="s">
        <v>2643</v>
      </c>
      <c r="J167" s="248"/>
      <c r="K167" s="248"/>
      <c r="L167" s="248"/>
      <c r="M167" s="248"/>
      <c r="N167" s="248"/>
      <c r="O167" s="249"/>
      <c r="U167" s="51"/>
    </row>
    <row r="168" spans="1:28" x14ac:dyDescent="0.25">
      <c r="A168" s="9"/>
      <c r="B168" s="224" t="s">
        <v>2658</v>
      </c>
      <c r="C168" s="224"/>
      <c r="D168" s="224"/>
      <c r="E168" s="8"/>
      <c r="F168" s="5"/>
      <c r="H168" s="81" t="s">
        <v>2657</v>
      </c>
      <c r="I168" s="247"/>
      <c r="J168" s="248"/>
      <c r="K168" s="248"/>
      <c r="L168" s="248"/>
      <c r="M168" s="248"/>
      <c r="N168" s="248"/>
      <c r="O168" s="24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2668</v>
      </c>
      <c r="B172" s="182"/>
      <c r="C172" s="182"/>
      <c r="D172" s="182"/>
      <c r="E172" s="182"/>
      <c r="F172" s="182"/>
      <c r="G172" s="182"/>
      <c r="H172" s="182"/>
      <c r="I172" s="182"/>
      <c r="J172" s="182"/>
      <c r="K172" s="182"/>
      <c r="L172" s="182"/>
      <c r="M172" s="182"/>
      <c r="N172" s="182"/>
      <c r="O172" s="183"/>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2669</v>
      </c>
      <c r="C176" s="212"/>
      <c r="D176" s="212"/>
      <c r="E176" s="212"/>
      <c r="F176" s="212"/>
      <c r="G176" s="212"/>
      <c r="H176" s="20"/>
      <c r="I176" s="219" t="s">
        <v>2675</v>
      </c>
      <c r="J176" s="220"/>
      <c r="K176" s="220"/>
      <c r="L176" s="220"/>
      <c r="M176" s="22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25" x14ac:dyDescent="0.25">
      <c r="A178" s="9"/>
      <c r="B178" s="216"/>
      <c r="C178" s="217"/>
      <c r="D178" s="218"/>
      <c r="E178" s="167"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64"/>
      <c r="Z178" s="165" t="str">
        <f>IF(Y178&gt;0,SUM(E180+Y178),"")</f>
        <v/>
      </c>
      <c r="AA178" s="19"/>
      <c r="AB178" s="19"/>
    </row>
    <row r="179" spans="1:28" ht="23.25" x14ac:dyDescent="0.25">
      <c r="A179" s="9"/>
      <c r="B179" s="222" t="s">
        <v>2669</v>
      </c>
      <c r="C179" s="222"/>
      <c r="D179" s="222"/>
      <c r="E179" s="171">
        <v>0.02</v>
      </c>
      <c r="F179" s="170">
        <v>0.03</v>
      </c>
      <c r="G179" s="165">
        <f>IF(F179&gt;0,SUM(E179+F179),"")</f>
        <v>0.05</v>
      </c>
      <c r="H179" s="5"/>
      <c r="I179" s="222" t="s">
        <v>2671</v>
      </c>
      <c r="J179" s="222"/>
      <c r="K179" s="222"/>
      <c r="L179" s="222"/>
      <c r="M179" s="172">
        <v>0.02</v>
      </c>
      <c r="O179" s="8"/>
      <c r="Q179" s="19"/>
      <c r="R179" s="159">
        <f>IF(M179&gt;0,SUM(L179+M179),"")</f>
        <v>0.02</v>
      </c>
      <c r="T179" s="19"/>
      <c r="U179" s="178" t="s">
        <v>1166</v>
      </c>
      <c r="V179" s="178"/>
      <c r="W179" s="178"/>
      <c r="X179" s="24">
        <v>0.02</v>
      </c>
      <c r="Y179" s="164"/>
      <c r="Z179" s="165" t="str">
        <f>IF(Y179&gt;0,SUM(E181+Y179),"")</f>
        <v/>
      </c>
      <c r="AA179" s="19"/>
      <c r="AB179" s="19"/>
    </row>
    <row r="180" spans="1:28" ht="23.25" hidden="1" x14ac:dyDescent="0.25">
      <c r="A180" s="9"/>
      <c r="B180" s="202"/>
      <c r="C180" s="202"/>
      <c r="D180" s="202"/>
      <c r="E180" s="169"/>
      <c r="H180" s="5"/>
      <c r="I180" s="202"/>
      <c r="J180" s="202"/>
      <c r="K180" s="202"/>
      <c r="L180" s="202"/>
      <c r="M180" s="5"/>
      <c r="O180" s="8"/>
      <c r="Q180" s="19"/>
      <c r="R180" s="159" t="str">
        <f>IF(S180&gt;0,SUM(L180+S180),"")</f>
        <v/>
      </c>
      <c r="S180" s="164"/>
      <c r="T180" s="19"/>
      <c r="U180" s="178" t="s">
        <v>1167</v>
      </c>
      <c r="V180" s="178"/>
      <c r="W180" s="178"/>
      <c r="X180" s="24">
        <v>0.03</v>
      </c>
      <c r="Y180" s="164"/>
      <c r="Z180" s="165" t="str">
        <f>IF(Y180&gt;0,SUM(E182+Y180),"")</f>
        <v/>
      </c>
      <c r="AA180" s="19"/>
      <c r="AB180" s="19"/>
    </row>
    <row r="181" spans="1:28" ht="23.25" hidden="1" x14ac:dyDescent="0.25">
      <c r="A181" s="9"/>
      <c r="B181" s="202"/>
      <c r="C181" s="202"/>
      <c r="D181" s="202"/>
      <c r="E181" s="169"/>
      <c r="H181" s="5"/>
      <c r="I181" s="202"/>
      <c r="J181" s="202"/>
      <c r="K181" s="202"/>
      <c r="L181" s="202"/>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2"/>
      <c r="C182" s="202"/>
      <c r="D182" s="202"/>
      <c r="E182" s="169"/>
      <c r="H182" s="5"/>
      <c r="I182" s="202"/>
      <c r="J182" s="202"/>
      <c r="K182" s="202"/>
      <c r="L182" s="202"/>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0.05</v>
      </c>
      <c r="D185" s="91" t="s">
        <v>2628</v>
      </c>
      <c r="E185" s="94">
        <f>+(C185*SUM(K20:K35))</f>
        <v>39595167.5</v>
      </c>
      <c r="F185" s="92"/>
      <c r="G185" s="93"/>
      <c r="H185" s="88"/>
      <c r="I185" s="90" t="s">
        <v>2627</v>
      </c>
      <c r="J185" s="166">
        <f>+SUM(M179:M183)</f>
        <v>0.02</v>
      </c>
      <c r="K185" s="203" t="s">
        <v>2628</v>
      </c>
      <c r="L185" s="203"/>
      <c r="M185" s="94">
        <f>+J185*(SUM(K20:K35))</f>
        <v>15838067</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7" t="s">
        <v>2636</v>
      </c>
      <c r="C192" s="237"/>
      <c r="E192" s="5" t="s">
        <v>20</v>
      </c>
      <c r="H192" s="26" t="s">
        <v>24</v>
      </c>
      <c r="J192" s="5" t="s">
        <v>2637</v>
      </c>
      <c r="K192" s="5"/>
      <c r="M192" s="5"/>
      <c r="N192" s="5"/>
      <c r="O192" s="8"/>
      <c r="Q192" s="154"/>
      <c r="R192" s="155"/>
      <c r="S192" s="155"/>
      <c r="T192" s="154"/>
    </row>
    <row r="193" spans="1:18" x14ac:dyDescent="0.25">
      <c r="A193" s="9"/>
      <c r="C193" s="125">
        <v>41963</v>
      </c>
      <c r="D193" s="5"/>
      <c r="E193" s="126">
        <v>2128</v>
      </c>
      <c r="F193" s="5"/>
      <c r="G193" s="5"/>
      <c r="H193" s="147" t="s">
        <v>2691</v>
      </c>
      <c r="J193" s="5"/>
      <c r="K193" s="127">
        <v>41548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5" t="s">
        <v>2659</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2695</v>
      </c>
      <c r="J211" s="27" t="s">
        <v>2622</v>
      </c>
      <c r="K211" s="148" t="s">
        <v>2692</v>
      </c>
      <c r="L211" s="21"/>
      <c r="M211" s="21"/>
      <c r="N211" s="21"/>
      <c r="O211" s="8"/>
    </row>
    <row r="212" spans="1:15" x14ac:dyDescent="0.2">
      <c r="A212" s="9"/>
      <c r="B212" s="27" t="s">
        <v>2619</v>
      </c>
      <c r="C212" s="147" t="s">
        <v>2691</v>
      </c>
      <c r="D212" s="21"/>
      <c r="G212" s="27" t="s">
        <v>2621</v>
      </c>
      <c r="H212" s="148" t="s">
        <v>2694</v>
      </c>
      <c r="J212" s="27" t="s">
        <v>2623</v>
      </c>
      <c r="K212" s="177" t="s">
        <v>2693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Personal</cp:lastModifiedBy>
  <cp:lastPrinted>2020-12-29T18:19:37Z</cp:lastPrinted>
  <dcterms:created xsi:type="dcterms:W3CDTF">2020-10-14T21:57:42Z</dcterms:created>
  <dcterms:modified xsi:type="dcterms:W3CDTF">2020-12-29T18:19:57Z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