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vier\Documents\Contratacion 2021\Frutoz\Cordob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<sst xmlns="http://schemas.openxmlformats.org/spreadsheetml/2006/main" count="4741" uniqueCount="2766">
  <si>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</si>
  <si>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</si>
  <si>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</si>
  <si>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</si>
  <si>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</si>
  <si>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</si>
  <si>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</si>
  <si>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</si>
  <si>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</si>
  <si>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</si>
  <si>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</si>
  <si>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</si>
  <si>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</si>
  <si>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</si>
  <si>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</si>
  <si>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</si>
  <si>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</si>
  <si>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</si>
  <si>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</si>
  <si>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</si>
  <si>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</si>
  <si>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</si>
  <si>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</si>
  <si>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</si>
  <si>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</si>
  <si>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</si>
  <si>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</si>
  <si>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</si>
  <si>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</si>
  <si>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</si>
  <si>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</si>
  <si>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</si>
  <si>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</si>
  <si>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</si>
  <si>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</si>
  <si>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</si>
  <si>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</si>
  <si>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</si>
  <si>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</si>
  <si>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</si>
  <si>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</si>
  <si>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</si>
  <si>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</si>
  <si>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</si>
  <si>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</si>
  <si>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</si>
  <si>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</si>
  <si>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</si>
  <si>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</si>
  <si>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</si>
  <si>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</si>
  <si>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</si>
  <si>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</si>
  <si>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</si>
  <si>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</si>
  <si>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</si>
  <si>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</si>
  <si>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</si>
  <si>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</si>
  <si>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</si>
  <si>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</si>
  <si>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</si>
  <si>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</si>
  <si>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</si>
  <si>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</si>
  <si>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</si>
  <si>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</si>
  <si>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</si>
  <si>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</si>
  <si>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</si>
  <si>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</si>
  <si>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</si>
  <si>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</si>
  <si>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</si>
  <si>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</si>
  <si>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</si>
  <si>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</si>
  <si>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</si>
  <si>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</si>
  <si>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</si>
  <si>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</si>
  <si>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</si>
  <si>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</si>
  <si>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</si>
  <si>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</si>
  <si>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</si>
  <si>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</si>
  <si>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</si>
  <si>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</si>
  <si>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</si>
  <si>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</si>
  <si>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</si>
  <si>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</si>
  <si>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</si>
  <si>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</si>
  <si>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</si>
  <si>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</si>
  <si>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</si>
  <si>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</si>
  <si>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</si>
  <si>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</si>
  <si>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</si>
  <si>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</si>
  <si>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</si>
  <si>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</si>
  <si>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</si>
  <si>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</si>
  <si>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</si>
  <si>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</si>
  <si>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</si>
  <si>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</si>
  <si>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</si>
  <si>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</si>
  <si>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</si>
  <si>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</si>
  <si>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</si>
  <si>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</si>
  <si>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</si>
  <si>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</si>
  <si>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</si>
  <si>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</si>
  <si>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</si>
  <si>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</si>
  <si>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</si>
  <si>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</si>
  <si>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</si>
  <si>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</si>
  <si>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</si>
  <si>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</si>
  <si>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</si>
  <si>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</si>
  <si>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</si>
  <si>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</si>
  <si>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</si>
  <si>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</si>
  <si>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</si>
  <si>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</si>
  <si>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</si>
  <si>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</si>
  <si>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</si>
  <si>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</si>
  <si>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</si>
  <si>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</si>
  <si>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</si>
  <si>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</si>
  <si>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</si>
  <si>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</si>
  <si>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</si>
  <si>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</si>
  <si>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</si>
  <si>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</si>
  <si>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</si>
  <si>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</si>
  <si>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</si>
  <si>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</si>
  <si>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</si>
  <si>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</si>
  <si>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</si>
  <si>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</si>
  <si>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</si>
  <si>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</si>
  <si>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</si>
  <si>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</si>
  <si>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</si>
  <si>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</si>
  <si>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</si>
  <si>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</si>
  <si>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</si>
  <si>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</si>
  <si>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</si>
  <si>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</si>
  <si>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</si>
  <si>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</si>
  <si>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</si>
  <si>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</si>
  <si>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</si>
  <si>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</si>
  <si>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</si>
  <si>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</si>
  <si>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</si>
  <si>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</si>
  <si>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</si>
  <si>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</si>
  <si>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</si>
  <si>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</si>
  <si>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</si>
  <si>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</si>
  <si>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</si>
  <si>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</si>
  <si>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</si>
  <si>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</si>
  <si>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</si>
  <si>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</si>
  <si>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</si>
  <si>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</si>
  <si>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</si>
  <si>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</si>
  <si>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</si>
  <si>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</si>
  <si>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</si>
  <si>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</si>
  <si>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</si>
  <si>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</si>
  <si>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</si>
  <si>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</si>
  <si>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</si>
  <si>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</si>
  <si>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</si>
  <si>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</si>
  <si>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</si>
  <si>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</si>
  <si>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</si>
  <si>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</si>
  <si>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</si>
  <si>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</si>
  <si>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</si>
  <si>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</si>
  <si>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</si>
  <si>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</si>
  <si>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</si>
  <si>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</si>
  <si>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</si>
  <si>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</si>
  <si>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</si>
  <si>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</si>
  <si>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</si>
  <si>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</si>
  <si>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</si>
  <si>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</si>
  <si>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</si>
  <si>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</si>
  <si>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</si>
  <si>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</si>
  <si>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</si>
  <si>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</si>
  <si>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</si>
  <si>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</si>
  <si>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</si>
  <si>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</si>
  <si>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</si>
  <si>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</si>
  <si>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</si>
  <si>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</si>
  <si>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</si>
  <si>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</si>
  <si>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</si>
  <si>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</si>
  <si>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</si>
  <si>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</si>
  <si>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</si>
  <si>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</si>
  <si>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</si>
  <si>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</si>
  <si>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</si>
  <si>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</si>
  <si>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</si>
  <si>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</si>
  <si>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</si>
  <si>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</si>
  <si>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</si>
  <si>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</si>
  <si>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</si>
  <si>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</si>
  <si>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</si>
  <si>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</si>
  <si>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</si>
  <si>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</si>
  <si>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</si>
  <si>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</si>
  <si>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</si>
  <si>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</si>
  <si>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</si>
  <si>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</si>
  <si>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</si>
  <si>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</si>
  <si>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</si>
  <si>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</si>
  <si>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</si>
  <si>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</si>
  <si>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</si>
  <si>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</si>
  <si>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</si>
  <si>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</si>
  <si>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</si>
  <si>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</si>
  <si>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</si>
  <si>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</si>
  <si>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</si>
  <si>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</si>
  <si>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</si>
  <si>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</si>
  <si>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</si>
  <si>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</si>
  <si>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</si>
  <si>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</si>
  <si>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</si>
  <si>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</si>
  <si>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</si>
  <si>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</si>
  <si>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</si>
  <si>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</si>
  <si>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</si>
  <si>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</si>
  <si>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</si>
  <si>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</si>
  <si>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</si>
  <si>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</si>
  <si>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</si>
  <si>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</si>
  <si>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</si>
  <si>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</si>
  <si>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</si>
  <si>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</si>
  <si>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</si>
  <si>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</si>
  <si>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</si>
  <si>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</si>
  <si>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</si>
  <si>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</si>
  <si>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</si>
  <si>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</si>
  <si>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</si>
  <si>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</si>
  <si>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</si>
  <si>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</si>
  <si>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</si>
  <si>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</si>
  <si>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</si>
  <si>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</si>
  <si>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</si>
  <si>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</si>
  <si>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</si>
  <si>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</si>
  <si>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</si>
  <si>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</si>
  <si>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</si>
  <si>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</si>
  <si>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</si>
  <si>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</si>
  <si>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</si>
  <si>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</si>
  <si>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</si>
  <si>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</si>
  <si>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</si>
  <si>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</si>
  <si>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</si>
  <si>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</si>
  <si>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</si>
  <si>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</si>
  <si>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</si>
  <si>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</si>
  <si>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</si>
  <si>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</si>
  <si>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</si>
  <si>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</si>
  <si>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</si>
  <si>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</si>
  <si>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</si>
  <si>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</si>
  <si>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</si>
  <si>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</si>
  <si>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</si>
  <si>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</si>
  <si>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</si>
  <si>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</si>
  <si>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</si>
  <si>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</si>
  <si>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</si>
  <si>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</si>
  <si>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</si>
  <si>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</si>
  <si>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</si>
  <si>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</si>
  <si>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</si>
  <si>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</si>
  <si>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</si>
  <si>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</si>
  <si>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</si>
  <si>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</si>
  <si>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</si>
  <si>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</si>
  <si>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</si>
  <si>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</si>
  <si>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</si>
  <si>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</si>
  <si>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</si>
  <si>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</si>
  <si>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</si>
  <si>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</si>
  <si>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</si>
  <si>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</si>
  <si>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</si>
  <si>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</si>
  <si>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</si>
  <si>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</si>
  <si>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</si>
  <si>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</si>
  <si>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</si>
  <si>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</si>
  <si>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</si>
  <si>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</si>
  <si>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</si>
  <si>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</si>
  <si>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</si>
  <si>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</si>
  <si>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</si>
  <si>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</si>
  <si>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</si>
  <si>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</si>
  <si>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</si>
  <si>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</si>
  <si>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</si>
  <si>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</si>
  <si>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</si>
  <si>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</si>
  <si>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</si>
  <si>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</si>
  <si>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</si>
  <si>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</si>
  <si>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</si>
  <si>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</si>
  <si>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</si>
  <si>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</si>
  <si>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</si>
  <si>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</si>
  <si>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</si>
  <si>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</si>
  <si>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</si>
  <si>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</si>
  <si>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</si>
  <si>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</si>
  <si>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</si>
  <si>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</si>
  <si>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</si>
  <si>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</si>
  <si>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</si>
  <si>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</si>
  <si>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</si>
  <si>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</si>
  <si>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</si>
  <si>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</si>
  <si>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</si>
  <si>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</si>
  <si>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</si>
  <si>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</si>
  <si>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</si>
  <si>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</si>
  <si>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</si>
  <si>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</si>
  <si>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</si>
  <si>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</si>
  <si>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</si>
  <si>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</si>
  <si>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</si>
  <si>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</si>
  <si>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</si>
  <si>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</si>
  <si>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</si>
  <si>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</si>
  <si>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</si>
  <si>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</si>
  <si>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</si>
  <si>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</si>
  <si>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</si>
  <si>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</si>
  <si>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</si>
  <si>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</si>
  <si>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</si>
  <si>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</si>
  <si>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</si>
  <si>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</si>
  <si>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</si>
  <si>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</si>
  <si>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</si>
  <si>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</si>
  <si>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</si>
  <si>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</si>
  <si>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</si>
  <si>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</si>
  <si>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</si>
  <si>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</si>
  <si>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</si>
  <si>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</si>
  <si>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</si>
  <si>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</si>
  <si>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</si>
  <si>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</si>
  <si>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</si>
  <si>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</si>
  <si>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</si>
  <si>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</si>
  <si>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</si>
  <si>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</si>
  <si>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</si>
  <si>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</si>
  <si>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</si>
  <si>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</si>
  <si>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</si>
  <si>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</si>
  <si>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</si>
  <si>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</si>
  <si>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</si>
  <si>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</si>
  <si>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</si>
  <si>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</si>
  <si>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</si>
  <si>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</si>
  <si>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</si>
  <si>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</si>
  <si>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</si>
  <si>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</si>
  <si>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</si>
  <si>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</si>
  <si>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</si>
  <si>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</si>
  <si>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</si>
  <si>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</si>
  <si>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</si>
  <si>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</si>
  <si>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</si>
  <si>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</si>
  <si>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</si>
  <si>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</si>
  <si>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</si>
  <si>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</si>
  <si>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</si>
  <si>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</si>
  <si>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</si>
  <si>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</si>
  <si>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</si>
  <si>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</si>
  <si>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</si>
  <si>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</si>
  <si>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</si>
  <si>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</si>
  <si>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</si>
  <si>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</si>
  <si>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</si>
  <si>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</si>
  <si>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</si>
  <si>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</si>
  <si>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</si>
  <si>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</si>
  <si>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</si>
  <si>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</si>
  <si>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</si>
  <si>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</si>
  <si>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</si>
  <si>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</si>
  <si>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</si>
  <si>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</si>
  <si>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</si>
  <si>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</si>
  <si>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</si>
  <si>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</si>
  <si>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</si>
  <si>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</si>
  <si>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</si>
  <si>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</si>
  <si>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</si>
  <si>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</si>
  <si>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</si>
  <si>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</si>
  <si>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</si>
  <si>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</si>
  <si>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</si>
  <si>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</si>
  <si>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</si>
  <si>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</si>
  <si>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</si>
  <si>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</si>
  <si>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</si>
  <si>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</si>
  <si>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</si>
  <si>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</si>
  <si>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</si>
  <si>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</si>
  <si>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</si>
  <si>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</si>
  <si>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</si>
  <si>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</si>
  <si>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</si>
  <si>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</si>
  <si>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</si>
  <si>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</si>
  <si>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</si>
  <si>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</si>
  <si>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</si>
  <si>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</si>
  <si>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</si>
  <si>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</si>
  <si>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</si>
  <si>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</si>
  <si>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</si>
  <si>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</si>
  <si>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</si>
  <si>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</si>
  <si>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</si>
  <si>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</si>
  <si>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</si>
  <si>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</si>
  <si>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</si>
  <si>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</si>
  <si>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</si>
  <si>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</si>
  <si>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</si>
  <si>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</si>
  <si>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</si>
  <si>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</si>
  <si>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</si>
  <si>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</si>
  <si>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</si>
  <si>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</si>
  <si>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</si>
  <si>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</si>
  <si>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</si>
  <si>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</si>
  <si>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</si>
  <si>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</si>
  <si>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</si>
  <si>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</si>
  <si>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</si>
  <si>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</si>
  <si>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</si>
  <si>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</si>
  <si>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</si>
  <si>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</si>
  <si>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</si>
  <si>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</si>
  <si>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</si>
  <si>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</si>
  <si>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</si>
  <si>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</si>
  <si>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</si>
  <si>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</si>
  <si>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</si>
  <si>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</si>
  <si>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</si>
  <si>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</si>
  <si>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</si>
  <si>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</si>
  <si>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</si>
  <si>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</si>
  <si>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</si>
  <si>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</si>
  <si>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</si>
  <si>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</si>
  <si>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</si>
  <si>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</si>
  <si>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</si>
  <si>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</si>
  <si>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</si>
  <si>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</si>
  <si>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</si>
  <si>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</si>
  <si>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</si>
  <si>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</si>
  <si>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</si>
  <si>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</si>
  <si>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</si>
  <si>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</si>
  <si>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</si>
  <si>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</si>
  <si>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</si>
  <si>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</si>
  <si>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</si>
  <si>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</si>
  <si>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</si>
  <si>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</si>
  <si>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</si>
  <si>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</si>
  <si>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</si>
  <si>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</si>
  <si>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</si>
  <si>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</si>
  <si>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</si>
  <si>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</si>
  <si>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</si>
  <si>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</si>
  <si>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</si>
  <si>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</si>
  <si>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</si>
  <si>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</si>
  <si>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</si>
  <si>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</si>
  <si>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</si>
  <si>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</si>
  <si>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</si>
  <si>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</si>
  <si>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</si>
  <si>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</si>
  <si>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</si>
  <si>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</si>
  <si>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</si>
  <si>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</si>
  <si>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</si>
  <si>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</si>
  <si>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</si>
  <si>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</si>
  <si>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</si>
  <si>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</si>
  <si>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</si>
  <si>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</si>
  <si>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</si>
  <si>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</si>
  <si>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</si>
  <si>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</si>
  <si>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</si>
  <si>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</si>
  <si>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</si>
  <si>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</si>
  <si>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</si>
  <si>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</si>
  <si>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</si>
  <si>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</si>
  <si>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</si>
  <si>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</si>
  <si>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</si>
  <si>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</si>
  <si>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</si>
  <si>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</si>
  <si>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</si>
  <si>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</si>
  <si>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</si>
  <si>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</si>
  <si>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</si>
  <si>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</si>
  <si>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</si>
  <si>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</si>
  <si>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</si>
  <si>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</si>
  <si>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</si>
  <si>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</si>
  <si>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</si>
  <si>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</si>
  <si>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</si>
  <si>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</si>
  <si>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</si>
  <si>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</si>
  <si>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</si>
  <si>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</si>
  <si>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</si>
  <si>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</si>
  <si>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</si>
  <si>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</si>
  <si>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</si>
  <si>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</si>
  <si>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</si>
  <si>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</si>
  <si>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</si>
  <si>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</si>
  <si>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</si>
  <si>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</si>
  <si>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</si>
  <si>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</si>
  <si>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</si>
  <si>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</si>
  <si>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</si>
  <si>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</si>
  <si>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</si>
  <si>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</si>
  <si>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</si>
  <si>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</si>
  <si>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</si>
  <si>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</si>
  <si>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</si>
  <si>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</si>
  <si>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</si>
  <si>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</si>
  <si>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</si>
  <si>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</si>
  <si>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</si>
  <si>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</si>
  <si>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</si>
  <si>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</si>
  <si>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</si>
  <si>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</si>
  <si>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</si>
  <si>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</si>
  <si>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</si>
  <si>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</si>
  <si>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</si>
  <si>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</si>
  <si>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</si>
  <si>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</si>
  <si>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</si>
  <si>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</si>
  <si>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</si>
  <si>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</si>
  <si>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</si>
  <si>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</si>
  <si>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</si>
  <si>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</si>
  <si>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</si>
  <si>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</si>
  <si>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</si>
  <si>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</si>
  <si>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</si>
  <si>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</si>
  <si>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</si>
  <si>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</si>
  <si>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</si>
  <si>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</si>
  <si>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</si>
  <si>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</si>
  <si>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</si>
  <si>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</si>
  <si>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</si>
  <si>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</si>
  <si>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</si>
  <si>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</si>
  <si>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</si>
  <si>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</si>
  <si>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</si>
  <si>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</si>
  <si>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</si>
  <si>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</si>
  <si>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</si>
  <si>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</si>
  <si>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</si>
  <si>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</si>
  <si>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</si>
  <si>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</si>
  <si>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</si>
  <si>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</si>
  <si>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</si>
  <si>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</si>
  <si>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</si>
  <si>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</si>
  <si>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</si>
  <si>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</si>
  <si>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</si>
  <si>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</si>
  <si>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</si>
  <si>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</si>
  <si>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</si>
  <si>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</si>
  <si>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</si>
  <si>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</si>
  <si>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</si>
  <si>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</si>
  <si>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</si>
  <si>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</si>
  <si>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</si>
  <si>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</si>
  <si>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</si>
  <si>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</si>
  <si>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</si>
  <si>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</si>
  <si>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</si>
  <si>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</si>
  <si>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</si>
  <si>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</si>
  <si>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</si>
  <si>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</si>
  <si>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</si>
  <si>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</si>
  <si>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</si>
  <si>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</si>
  <si>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</si>
  <si>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</si>
  <si>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</si>
  <si>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</si>
  <si>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</si>
  <si>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</si>
  <si>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</si>
  <si>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</si>
  <si>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</si>
  <si>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</si>
  <si>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</si>
  <si>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</si>
  <si>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</si>
  <si>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</si>
  <si>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</si>
  <si>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</si>
  <si>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</si>
  <si>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</si>
  <si>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</si>
  <si>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</si>
  <si>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</si>
  <si>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</si>
  <si>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</si>
  <si>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</si>
  <si>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</si>
  <si>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</si>
  <si>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</si>
  <si>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</si>
  <si>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</si>
  <si>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</si>
  <si>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</si>
  <si>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</si>
  <si>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</si>
  <si>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</si>
  <si>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</si>
  <si>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</si>
  <si>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</si>
  <si>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</si>
  <si>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</si>
  <si>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</si>
  <si>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</si>
  <si>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</si>
  <si>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</si>
  <si>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</si>
  <si>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</si>
  <si>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</si>
  <si>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</si>
  <si>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</si>
  <si>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</si>
  <si>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</si>
  <si>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</si>
  <si>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</si>
  <si>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</si>
  <si>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</si>
  <si>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</si>
  <si>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</si>
  <si>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</si>
  <si>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</si>
  <si>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</si>
  <si>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</si>
  <si>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</si>
  <si>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</si>
  <si>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</si>
  <si>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</si>
  <si>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</si>
  <si>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</si>
  <si>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</si>
  <si>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</si>
  <si>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</si>
  <si>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</si>
  <si>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</si>
  <si>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</si>
  <si>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</si>
  <si>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</si>
  <si>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</si>
  <si>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</si>
  <si>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</si>
  <si>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</si>
  <si>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</si>
  <si>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</si>
  <si>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</si>
  <si>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</si>
  <si>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</si>
  <si>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</si>
  <si>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</si>
  <si>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</si>
  <si>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</si>
  <si>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</si>
  <si>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</si>
  <si>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</si>
  <si>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</si>
  <si>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</si>
  <si>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</si>
  <si>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</si>
  <si>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</si>
  <si>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</si>
  <si>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</si>
  <si>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</si>
  <si>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</si>
  <si>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</si>
  <si>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</si>
  <si>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</si>
  <si>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</si>
  <si>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</si>
  <si>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</si>
  <si>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</si>
  <si>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</si>
  <si>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</si>
  <si>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</si>
  <si>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</si>
  <si>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</si>
  <si>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</si>
  <si>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</si>
  <si>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</si>
  <si>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</si>
  <si>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</si>
  <si>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</si>
  <si>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</si>
  <si>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</si>
  <si>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</si>
  <si>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</si>
  <si>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</si>
  <si>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</si>
  <si>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</si>
  <si>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</si>
  <si>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</si>
  <si>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</si>
  <si>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</si>
  <si>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</si>
  <si>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</si>
  <si>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</si>
  <si>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</si>
  <si>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</si>
  <si>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</si>
  <si>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</si>
  <si>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</si>
  <si>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</si>
  <si>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</si>
  <si>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</si>
  <si>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</si>
  <si>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</si>
  <si>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</si>
  <si>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</si>
  <si>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</si>
  <si>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</si>
  <si>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</si>
  <si>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</si>
  <si>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</si>
  <si>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</si>
  <si>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</si>
  <si>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</si>
  <si>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</si>
  <si>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</si>
  <si>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</si>
  <si>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</si>
  <si>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</si>
  <si>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</si>
  <si>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</si>
  <si>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</si>
  <si>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</si>
  <si>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</si>
  <si>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</si>
  <si>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</si>
  <si>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</si>
  <si>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</si>
  <si>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</si>
  <si>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</si>
  <si>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</si>
  <si>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</si>
  <si>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</si>
  <si>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</si>
  <si>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</si>
  <si>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</si>
  <si>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</si>
  <si>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</si>
  <si>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</si>
  <si>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</si>
  <si>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</si>
  <si>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</si>
  <si>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</si>
  <si>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</si>
  <si>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</si>
  <si>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</si>
  <si>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</si>
  <si>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</si>
  <si>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</si>
  <si>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</si>
  <si>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</si>
  <si>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</si>
  <si>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</si>
  <si>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</si>
  <si>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</si>
  <si>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</si>
  <si>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</si>
  <si>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</si>
  <si>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</si>
  <si>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</si>
  <si>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</si>
  <si>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</si>
  <si>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</si>
  <si>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</si>
  <si>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</si>
  <si>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</si>
  <si>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</si>
  <si>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</si>
  <si>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</si>
  <si>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</si>
  <si>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</si>
  <si>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</si>
  <si>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</si>
  <si>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</si>
  <si>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</si>
  <si>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</si>
  <si>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</si>
  <si>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</si>
  <si>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</si>
  <si>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</si>
  <si>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</si>
  <si>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</si>
  <si>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</si>
  <si>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</si>
  <si>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</si>
  <si>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</si>
  <si>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</si>
  <si>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</si>
  <si>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</si>
  <si>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</si>
  <si>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</si>
  <si>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</si>
  <si>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</si>
  <si>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</si>
  <si>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</si>
  <si>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</si>
  <si>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</si>
  <si>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</si>
  <si>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</si>
  <si>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</si>
  <si>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</si>
  <si>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</si>
  <si>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</si>
  <si>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</si>
  <si>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</si>
  <si>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</si>
  <si>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</si>
  <si>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</si>
  <si>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</si>
  <si>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</si>
  <si>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</si>
  <si>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</si>
  <si>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</si>
  <si>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</si>
  <si>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</si>
  <si>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</si>
  <si>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</si>
  <si>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</si>
  <si>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</si>
  <si>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</si>
  <si>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</si>
  <si>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</si>
  <si>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</si>
  <si>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</si>
  <si>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</si>
  <si>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</si>
  <si>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</si>
  <si>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</si>
  <si>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</si>
  <si>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</si>
  <si>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</si>
  <si>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</si>
  <si>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</si>
  <si>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</si>
  <si>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</si>
  <si>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</si>
  <si>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</si>
  <si>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</si>
  <si>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</si>
  <si>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</si>
  <si>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</si>
  <si>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</si>
  <si>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</si>
  <si>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</si>
  <si>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</si>
  <si>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</si>
  <si>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</si>
  <si>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</si>
  <si>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</si>
  <si>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</si>
  <si>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</si>
  <si>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</si>
  <si>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</si>
  <si>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</si>
  <si>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</si>
  <si>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</si>
  <si>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</si>
  <si>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</si>
  <si>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</si>
  <si>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</si>
  <si>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</si>
  <si>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</si>
  <si>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</si>
  <si>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</si>
  <si>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</si>
  <si>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</si>
  <si>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</si>
  <si>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</si>
  <si>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</si>
  <si>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</si>
  <si>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</si>
  <si>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</si>
  <si>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</si>
  <si>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</si>
  <si>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</si>
  <si>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</si>
  <si>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</si>
  <si>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</si>
  <si>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</si>
  <si>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</si>
  <si>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</si>
  <si>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</si>
  <si>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</si>
  <si>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</si>
  <si>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</si>
  <si>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</si>
  <si>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</si>
  <si>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</si>
  <si>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</si>
  <si>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</si>
  <si>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</si>
  <si>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</si>
  <si>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</si>
  <si>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</si>
  <si>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</si>
  <si>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</si>
  <si>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</si>
  <si>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</si>
  <si>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</si>
  <si>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</si>
  <si>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</si>
  <si>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</si>
  <si>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</si>
  <si>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</si>
  <si>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</si>
  <si>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</si>
  <si>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</si>
  <si>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</si>
  <si>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</si>
  <si>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</si>
  <si>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</si>
  <si>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</si>
  <si>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</si>
  <si>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</si>
  <si>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</si>
  <si>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</si>
  <si>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</si>
  <si>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</si>
  <si>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</si>
  <si>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</si>
  <si>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</si>
  <si>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</si>
  <si>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</si>
  <si>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</si>
  <si>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</si>
  <si>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</si>
  <si>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</si>
  <si>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</si>
  <si>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</si>
  <si>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</si>
  <si>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</si>
  <si>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</si>
  <si>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</si>
  <si>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</si>
  <si>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</si>
  <si>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</si>
  <si>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</si>
  <si>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</si>
  <si>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</si>
  <si>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</si>
  <si>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</si>
  <si>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</si>
  <si>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</si>
  <si>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</si>
  <si>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</si>
  <si>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</si>
  <si>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</si>
  <si>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</si>
  <si>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</si>
  <si>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</si>
  <si>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</si>
  <si>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</si>
  <si>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</si>
  <si>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</si>
  <si>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</si>
  <si>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</si>
  <si>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</si>
  <si>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</si>
  <si>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</si>
  <si>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</si>
  <si>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</si>
  <si>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</si>
  <si>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</si>
  <si>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</si>
  <si>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</si>
  <si>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</si>
  <si>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</si>
  <si>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</si>
  <si>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</si>
  <si>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</si>
  <si>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</si>
  <si>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</si>
  <si>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</si>
  <si>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</si>
  <si>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</si>
  <si>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</si>
  <si>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</si>
  <si>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</si>
  <si>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</si>
  <si>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</si>
  <si>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</si>
  <si>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</si>
  <si>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</si>
  <si>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</si>
  <si>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</si>
  <si>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</si>
  <si>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</si>
  <si>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</si>
  <si>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</si>
  <si>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</si>
  <si>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</si>
  <si>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</si>
  <si>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</si>
  <si>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</si>
  <si>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</si>
  <si>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</si>
  <si>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</si>
  <si>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</si>
  <si>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</si>
  <si>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</si>
  <si>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</si>
  <si>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</si>
  <si>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</si>
  <si>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</si>
  <si>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</si>
  <si>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</si>
  <si>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</si>
  <si>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</si>
  <si>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</si>
  <si>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</si>
  <si>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</si>
  <si>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</si>
  <si>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</si>
  <si>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</si>
  <si>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</si>
  <si>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</si>
  <si>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</si>
  <si>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</si>
  <si>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</si>
  <si>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</si>
  <si>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</si>
  <si>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</si>
  <si>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</si>
  <si>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</si>
  <si>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</si>
  <si>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</si>
  <si>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</si>
  <si>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</si>
  <si>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</si>
  <si>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</si>
  <si>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</si>
  <si>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</si>
  <si>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</si>
  <si>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</si>
  <si>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</si>
  <si>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</si>
  <si>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</si>
  <si>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</si>
  <si>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</si>
  <si>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</si>
  <si>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</si>
  <si>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</si>
  <si>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</si>
  <si>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</si>
  <si>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</si>
  <si>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</si>
  <si>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</si>
  <si>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</si>
  <si>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</si>
  <si>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</si>
  <si>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</si>
  <si>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</si>
  <si>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</si>
  <si>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</si>
  <si>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</si>
  <si>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</si>
  <si>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</si>
  <si>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</si>
  <si>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</si>
  <si>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</si>
  <si>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</si>
  <si>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</si>
  <si>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</si>
  <si>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</si>
  <si>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</si>
  <si>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</si>
  <si>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</si>
  <si>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</si>
  <si>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</si>
  <si>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</si>
  <si>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</si>
  <si>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</si>
  <si>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</si>
  <si>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</si>
  <si>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</si>
  <si>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</si>
  <si>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</si>
  <si>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</si>
  <si>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</si>
  <si>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</si>
  <si>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</si>
  <si>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</si>
  <si>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</si>
  <si>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</si>
  <si>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</si>
  <si>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</si>
  <si>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</si>
  <si>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</si>
  <si>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</si>
  <si>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</si>
  <si>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</si>
  <si>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</si>
  <si>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</si>
  <si>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</si>
  <si>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</si>
  <si>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</si>
  <si>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</si>
  <si>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</si>
  <si>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</si>
  <si>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</si>
  <si>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</si>
  <si>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</si>
  <si>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</si>
  <si>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</si>
  <si>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</si>
  <si>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</si>
  <si>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</si>
  <si>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</si>
  <si>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</si>
  <si>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</si>
  <si>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</si>
  <si>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</si>
  <si>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</si>
  <si>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</si>
  <si>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</si>
  <si>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</si>
  <si>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</si>
  <si>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</si>
  <si>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</si>
  <si>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</si>
  <si>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</si>
  <si>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</si>
  <si>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</si>
  <si>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</si>
  <si>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</si>
  <si>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</si>
  <si>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</si>
  <si>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</si>
  <si>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</si>
  <si>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</si>
  <si>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</si>
  <si>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</si>
  <si>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</si>
  <si>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</si>
  <si>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</si>
  <si>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</si>
  <si>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</si>
  <si>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</si>
  <si>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</si>
  <si>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</si>
  <si>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</si>
  <si>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</si>
  <si>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</si>
  <si>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</si>
  <si>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</si>
  <si>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</si>
  <si>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</si>
  <si>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</si>
  <si>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</si>
  <si>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</si>
  <si>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</si>
  <si>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</si>
  <si>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</si>
  <si>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</si>
  <si>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</si>
  <si>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</si>
  <si>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</si>
  <si>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</si>
  <si>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</si>
  <si>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</si>
  <si>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</si>
  <si>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</si>
  <si>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</si>
  <si>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</si>
  <si>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</si>
  <si>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</si>
  <si>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</si>
  <si>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</si>
  <si>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</si>
  <si>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</si>
  <si>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</si>
  <si>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</si>
  <si>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</si>
  <si>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</si>
  <si>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</si>
  <si>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</si>
  <si>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</si>
  <si>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</si>
  <si>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</si>
  <si>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</si>
  <si>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</si>
  <si>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</si>
  <si>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</si>
  <si>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</si>
  <si>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</si>
  <si>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</si>
  <si>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</si>
  <si>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</si>
  <si>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</si>
  <si>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</si>
  <si>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</si>
  <si>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</si>
  <si>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</si>
  <si>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</si>
  <si>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</si>
  <si>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</si>
  <si>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</si>
  <si>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</si>
  <si>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</si>
  <si>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</si>
  <si>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</si>
  <si>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</si>
  <si>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</si>
  <si>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</si>
  <si>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</si>
  <si>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</si>
  <si>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</si>
  <si>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</si>
  <si>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</si>
  <si>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</si>
  <si>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</si>
  <si>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</si>
  <si>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</si>
  <si>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</si>
  <si>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</si>
  <si>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</si>
  <si>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</si>
  <si>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</si>
  <si>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</si>
  <si>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</si>
  <si>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</si>
  <si>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</si>
  <si>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</si>
  <si>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</si>
  <si>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</si>
  <si>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</si>
  <si>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</si>
  <si>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</si>
  <si>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</si>
  <si>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</si>
  <si>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</si>
  <si>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</si>
  <si>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</si>
  <si>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</si>
  <si>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</si>
  <si>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</si>
  <si>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</si>
  <si>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</si>
  <si>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</si>
  <si>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</si>
  <si>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</si>
  <si>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</si>
  <si>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</si>
  <si>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</si>
  <si>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</si>
  <si>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</si>
  <si>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</si>
  <si>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</si>
  <si>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</si>
  <si>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</si>
  <si>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</si>
  <si>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</si>
  <si>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</si>
  <si>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</si>
  <si>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</si>
  <si>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</si>
  <si>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</si>
  <si>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</si>
  <si>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</si>
  <si>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</si>
  <si>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</si>
  <si>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</si>
  <si>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</si>
  <si>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</si>
  <si>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</si>
  <si>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</si>
  <si>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</si>
  <si>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</si>
  <si>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</si>
  <si>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</si>
  <si>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</si>
  <si>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</si>
  <si>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</si>
  <si>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</si>
  <si>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</si>
  <si>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</si>
  <si>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</si>
  <si>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</si>
  <si>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</si>
  <si>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</si>
  <si>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</si>
  <si>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</si>
  <si>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</si>
  <si>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</si>
  <si>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</si>
  <si>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</si>
  <si>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</si>
  <si>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</si>
  <si>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</si>
  <si>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</si>
  <si>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</si>
  <si>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</si>
  <si>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</si>
  <si>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</si>
  <si>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</si>
  <si>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</si>
  <si>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</si>
  <si>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</si>
  <si>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</si>
  <si>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</si>
  <si>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</si>
  <si>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</si>
  <si>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</si>
  <si>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</si>
  <si>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</si>
  <si>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</si>
  <si>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</si>
  <si>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</si>
  <si>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</si>
  <si>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</si>
  <si>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</si>
  <si>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</si>
  <si>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</si>
  <si>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</si>
  <si>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</si>
  <si>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</si>
  <si>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</si>
  <si>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</si>
  <si>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</si>
  <si>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</si>
  <si>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</si>
  <si>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</si>
  <si>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</si>
  <si>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</si>
  <si>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</si>
  <si>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</si>
  <si>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</si>
  <si>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</si>
  <si>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</si>
  <si>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</si>
  <si>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</si>
  <si>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</si>
  <si>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</si>
  <si>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</si>
  <si>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</si>
  <si>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</si>
  <si>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</si>
  <si>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</si>
  <si>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</si>
  <si>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</si>
  <si>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</si>
  <si>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</si>
  <si>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</si>
  <si>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</si>
  <si>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</si>
  <si>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</si>
  <si>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</si>
  <si>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</si>
  <si>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</si>
  <si>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</si>
  <si>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</si>
  <si>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</si>
  <si>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</si>
  <si>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</si>
  <si>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</si>
  <si>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</si>
  <si>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</si>
  <si>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</si>
  <si>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</si>
  <si>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</si>
  <si>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</si>
  <si>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</si>
  <si>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</si>
  <si>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</si>
  <si>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</si>
  <si>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</si>
  <si>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</si>
  <si>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</si>
  <si>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</si>
  <si>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</si>
  <si>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</si>
  <si>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</si>
  <si>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</si>
  <si>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</si>
  <si>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</si>
  <si>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</si>
  <si>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</si>
  <si>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</si>
  <si>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</si>
  <si>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</si>
  <si>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</si>
  <si>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</si>
  <si>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</si>
  <si>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</si>
  <si>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</si>
  <si>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</si>
  <si>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</si>
  <si>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</si>
  <si>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</si>
  <si>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</si>
  <si>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</si>
  <si>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</si>
  <si>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</si>
  <si>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</si>
  <si>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</si>
  <si>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</si>
  <si>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</si>
  <si>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</si>
  <si>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</si>
  <si>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</si>
  <si>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</si>
  <si>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</si>
  <si>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</si>
  <si>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</si>
  <si>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</si>
  <si>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</si>
  <si>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</si>
  <si>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</si>
  <si>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</si>
  <si>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</si>
  <si>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</si>
  <si>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</si>
  <si>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</si>
  <si>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</si>
  <si>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</si>
  <si>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</si>
  <si>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</si>
  <si>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</si>
  <si>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</si>
  <si>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</si>
  <si>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</si>
  <si>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</si>
  <si>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</si>
  <si>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</si>
  <si>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</si>
  <si>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</si>
  <si>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</si>
  <si>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</si>
  <si>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</si>
  <si>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</si>
  <si>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</si>
  <si>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</si>
  <si>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</si>
  <si>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</si>
  <si>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</si>
  <si>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</si>
  <si>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</si>
  <si>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</si>
  <si>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</si>
  <si>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</si>
  <si>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</si>
  <si>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</si>
  <si>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</si>
  <si>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</si>
  <si>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</si>
  <si>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</si>
  <si>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</si>
  <si>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</si>
  <si>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</si>
  <si>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</si>
  <si>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</si>
  <si>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</si>
  <si>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</si>
  <si>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</si>
  <si>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</si>
  <si>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</si>
  <si>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</si>
  <si>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</si>
  <si>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</si>
  <si>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</si>
  <si>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</si>
  <si>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</si>
  <si>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</si>
  <si>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</si>
  <si>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</si>
  <si>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</si>
  <si>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</si>
  <si>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</si>
  <si>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</si>
  <si>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</si>
  <si>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</si>
  <si>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</si>
  <si>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</si>
  <si>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</si>
  <si>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</si>
  <si>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</si>
  <si>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</si>
  <si>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</si>
  <si>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</si>
  <si>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</si>
  <si>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</si>
  <si>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</si>
  <si>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</si>
  <si>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</si>
  <si>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</si>
  <si>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</si>
  <si>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</si>
  <si>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</si>
  <si>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</si>
  <si>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</si>
  <si>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</si>
  <si>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</si>
  <si>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</si>
  <si>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</si>
  <si>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</si>
  <si>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</si>
  <si>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</si>
  <si>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</si>
  <si>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</si>
  <si>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</si>
  <si>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</si>
  <si>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</si>
  <si>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</si>
  <si>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</si>
  <si>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</si>
  <si>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</si>
  <si>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</si>
  <si>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</si>
  <si>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</si>
  <si>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</si>
  <si>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</si>
  <si>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</si>
  <si>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</si>
  <si>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</si>
  <si>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</si>
  <si>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</si>
  <si>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</si>
  <si>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</si>
  <si>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</si>
  <si>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</si>
  <si>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</si>
  <si>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</si>
  <si>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</si>
  <si>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</si>
  <si>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</si>
  <si>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</si>
  <si>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</si>
  <si>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</si>
  <si>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</si>
  <si>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</si>
  <si>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</si>
  <si>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</si>
  <si>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</si>
  <si>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</si>
  <si>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</si>
  <si>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</si>
  <si>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</si>
  <si>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</si>
  <si>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</si>
  <si>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</si>
  <si>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</si>
  <si>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</si>
  <si>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</si>
  <si>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</si>
  <si>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</si>
  <si>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</si>
  <si>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</si>
  <si>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</si>
  <si>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</si>
  <si>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</si>
  <si>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</si>
  <si>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</si>
  <si>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</si>
  <si>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</si>
  <si>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</si>
  <si>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</si>
  <si>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</si>
  <si>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</si>
  <si>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</si>
  <si>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</si>
  <si>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</si>
  <si>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</si>
  <si>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</si>
  <si>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</si>
  <si>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</si>
  <si>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</si>
  <si>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</si>
  <si>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</si>
  <si>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</si>
  <si>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</si>
  <si>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</si>
  <si>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</si>
  <si>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</si>
  <si>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</si>
  <si>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</si>
  <si>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</si>
  <si>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</si>
  <si>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</si>
  <si>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</si>
  <si>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</si>
  <si>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</si>
  <si>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</si>
  <si>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</si>
  <si>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</si>
  <si>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</si>
  <si>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</si>
  <si>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</si>
  <si>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</si>
  <si>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</si>
  <si>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</si>
  <si>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</si>
  <si>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</si>
  <si>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</si>
  <si>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</si>
  <si>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</si>
  <si>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</si>
  <si>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</si>
  <si>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</si>
  <si>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</si>
  <si>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</si>
  <si>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</si>
  <si>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</si>
  <si>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</si>
  <si>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</si>
  <si>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</si>
  <si>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</si>
  <si>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</si>
  <si>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</si>
  <si>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</si>
  <si>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</si>
  <si>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</si>
  <si>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</si>
  <si>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</si>
  <si>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</si>
  <si>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</si>
  <si>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</si>
  <si>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</si>
  <si>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</si>
  <si>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</si>
  <si>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</si>
  <si>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</si>
  <si>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</si>
  <si>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</si>
  <si>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</si>
  <si>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</si>
  <si>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</si>
  <si>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</si>
  <si>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</si>
  <si>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</si>
  <si>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</si>
  <si>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</si>
  <si>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</si>
  <si>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</si>
  <si>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</si>
  <si>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</si>
  <si>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</si>
  <si>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</si>
  <si>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</si>
  <si>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</si>
  <si>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</si>
  <si>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</si>
  <si>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</si>
  <si>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</si>
  <si>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</si>
  <si>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</si>
  <si>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</si>
  <si>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</si>
  <si>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</si>
  <si>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</si>
  <si>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</si>
  <si>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</si>
  <si>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</si>
  <si>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</si>
  <si>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</si>
  <si>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</si>
  <si>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</si>
  <si>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</si>
  <si>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</si>
  <si>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</si>
  <si>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</si>
  <si>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</si>
  <si>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</si>
  <si>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</si>
  <si>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</si>
  <si>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</si>
  <si>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</si>
  <si>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</si>
  <si>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</si>
  <si>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</si>
  <si>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</si>
  <si>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</si>
  <si>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</si>
  <si>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</si>
  <si>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</si>
  <si>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</si>
  <si>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</si>
  <si>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</si>
  <si>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</si>
  <si>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</si>
  <si>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</si>
  <si>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</si>
  <si>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</si>
  <si>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</si>
  <si>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</si>
  <si>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</si>
  <si>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</si>
  <si>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</si>
  <si>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</si>
  <si>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</si>
  <si>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</si>
  <si>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</si>
  <si>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</si>
  <si>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</si>
  <si>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</si>
  <si>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</si>
  <si>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</si>
  <si>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</si>
  <si>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</si>
  <si>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</si>
  <si>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</si>
  <si>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</si>
  <si>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</si>
  <si>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</si>
  <si>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</si>
  <si>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</si>
  <si>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</si>
  <si>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</si>
  <si>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</si>
  <si>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</si>
  <si>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</si>
  <si>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</si>
  <si>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</si>
  <si>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</si>
  <si>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</si>
  <si>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</si>
  <si>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</si>
  <si>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</si>
  <si>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</si>
  <si>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</si>
  <si>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</si>
  <si>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</si>
  <si>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</si>
  <si>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</si>
  <si>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</si>
  <si>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</si>
  <si>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</si>
  <si>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</si>
  <si>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</si>
  <si>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</si>
  <si>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</si>
  <si>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</si>
  <si>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</si>
  <si>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</si>
  <si>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</si>
  <si>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</si>
  <si>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</si>
  <si>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</si>
  <si>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</si>
  <si>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</si>
  <si>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</si>
  <si>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</si>
  <si>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</si>
  <si>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</si>
  <si>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</si>
  <si>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</si>
  <si>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</si>
  <si>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</si>
  <si>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</si>
  <si>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</si>
  <si>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</si>
  <si>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</si>
  <si>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</si>
  <si>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</si>
  <si>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</si>
  <si>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</si>
  <si>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</si>
  <si>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</si>
  <si>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</si>
  <si>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</si>
  <si>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</si>
  <si>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</si>
  <si>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</si>
  <si>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</si>
  <si>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</si>
  <si>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</si>
  <si>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</si>
  <si>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</si>
  <si>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</si>
  <si>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</si>
  <si>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</si>
  <si>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</si>
  <si>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</si>
  <si>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</si>
  <si>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</si>
  <si>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</si>
  <si>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</si>
  <si>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</si>
  <si>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</si>
  <si>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</si>
  <si>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</si>
  <si>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</si>
  <si>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</si>
  <si>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</si>
  <si>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</si>
  <si>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</si>
  <si>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</si>
  <si>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</si>
  <si>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</si>
  <si>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</si>
  <si>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</si>
  <si>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</si>
  <si>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</si>
  <si>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</si>
  <si>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</si>
  <si>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</si>
  <si>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</si>
  <si>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</si>
  <si>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</si>
  <si>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</si>
  <si>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</si>
  <si>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</si>
  <si>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</si>
  <si>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</si>
  <si>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</si>
  <si>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</si>
  <si>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</si>
  <si>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</si>
  <si>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</si>
  <si>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</si>
  <si>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</si>
  <si>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</si>
  <si>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</si>
  <si>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</si>
  <si>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</si>
  <si>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</si>
  <si>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</si>
  <si>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</si>
  <si>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</si>
  <si>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</si>
  <si>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</si>
  <si>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</si>
  <si>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</si>
  <si>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</si>
  <si>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</si>
  <si>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</si>
  <si>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</si>
  <si>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</si>
  <si>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</si>
  <si>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</si>
  <si>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</si>
  <si>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</si>
  <si>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</si>
  <si>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</si>
  <si>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</si>
  <si>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</si>
  <si>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</si>
  <si>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</si>
  <si>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</si>
  <si>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</si>
  <si>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</si>
  <si>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</si>
  <si>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</si>
  <si>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</si>
  <si>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</si>
  <si>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</si>
  <si>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</si>
  <si>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</si>
  <si>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</si>
  <si>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</si>
  <si>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</si>
  <si>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</si>
  <si>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</si>
  <si>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</si>
  <si>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</si>
  <si>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</si>
  <si>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</si>
  <si>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</si>
  <si>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</si>
  <si>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</si>
  <si>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</si>
  <si>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</si>
  <si>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</si>
  <si>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</si>
  <si>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</si>
  <si>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</si>
  <si>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</si>
  <si>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</si>
  <si>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</si>
  <si>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</si>
  <si>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</si>
  <si>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</si>
  <si>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</si>
  <si>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</si>
  <si>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</si>
  <si>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</si>
  <si>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</si>
  <si>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</si>
  <si>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</si>
  <si>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</si>
  <si>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</si>
  <si>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</si>
  <si>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</si>
  <si>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</si>
  <si>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</si>
  <si>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</si>
  <si>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</si>
  <si>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</si>
  <si>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</si>
  <si>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</si>
  <si>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</si>
  <si>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</si>
  <si>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</si>
  <si>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</si>
  <si>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</si>
  <si>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</si>
  <si>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</si>
  <si>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</si>
  <si>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</si>
  <si>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</si>
  <si>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</si>
  <si>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</si>
  <si>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</si>
  <si>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</si>
  <si>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</si>
  <si>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</si>
  <si>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</si>
  <si>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</si>
  <si>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</si>
  <si>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</si>
  <si>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</si>
  <si>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</si>
  <si>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</si>
  <si>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</si>
  <si>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</si>
  <si>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</si>
  <si>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</si>
  <si>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</si>
  <si>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</si>
  <si>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</si>
  <si>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</si>
  <si>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</si>
  <si>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</si>
  <si>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</si>
  <si>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</si>
  <si>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</si>
  <si>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</si>
  <si>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</si>
  <si>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</si>
  <si>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</si>
  <si>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</si>
  <si>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</si>
  <si>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</si>
  <si>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</si>
  <si>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</si>
  <si>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</si>
  <si>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</si>
  <si>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</si>
  <si>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</si>
  <si>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</si>
  <si>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</si>
  <si>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</si>
  <si>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</si>
  <si>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</si>
  <si>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</si>
  <si>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</si>
  <si>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</si>
  <si>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</si>
  <si>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</si>
  <si>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</si>
  <si>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</si>
  <si>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</si>
  <si>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</si>
  <si>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</si>
  <si>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</si>
  <si>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</si>
  <si>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</si>
  <si>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</si>
  <si>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</si>
  <si>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</si>
  <si>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</si>
  <si>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</si>
  <si>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</si>
  <si>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</si>
  <si>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</si>
  <si>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</si>
  <si>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</si>
  <si>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</si>
  <si>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</si>
  <si>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</si>
  <si>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</si>
  <si>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</si>
  <si>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</si>
  <si>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</si>
  <si>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</si>
  <si>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</si>
  <si>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</si>
  <si>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</si>
  <si>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</si>
  <si>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</si>
  <si>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</si>
  <si>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</si>
  <si>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</si>
  <si>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</si>
  <si>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</si>
  <si>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</si>
  <si>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</si>
  <si>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</si>
  <si>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</si>
  <si>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</si>
  <si>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</si>
  <si>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</si>
  <si>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</si>
  <si>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</si>
  <si>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</si>
  <si>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</si>
  <si>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</si>
  <si>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</si>
  <si>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</si>
  <si>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</si>
  <si>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</si>
  <si>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</si>
  <si>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</si>
  <si>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</si>
  <si>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</si>
  <si>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</si>
  <si>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</si>
  <si>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</si>
  <si>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</si>
  <si>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</si>
  <si>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</si>
  <si>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</si>
  <si>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</si>
  <si>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</si>
  <si>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</si>
  <si>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</si>
  <si>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</si>
  <si>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</si>
  <si>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</si>
  <si>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</si>
  <si>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</si>
  <si>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</si>
  <si>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</si>
  <si>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</si>
  <si>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</si>
  <si>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</si>
  <si>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</si>
  <si>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</si>
  <si>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</si>
  <si>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</si>
  <si>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</si>
  <si>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</si>
  <si>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</si>
  <si>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</si>
  <si>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</si>
  <si>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</si>
  <si>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</si>
  <si>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</si>
  <si>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</si>
  <si>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</si>
  <si>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</si>
  <si>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</si>
  <si>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</si>
  <si>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</si>
  <si>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</si>
  <si>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</si>
  <si>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</si>
  <si>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</si>
  <si>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</si>
  <si>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</si>
  <si>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</si>
  <si>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</si>
  <si>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</si>
  <si>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</si>
  <si>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</si>
  <si>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</si>
  <si>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</si>
  <si>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</si>
  <si>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</si>
  <si>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</si>
  <si>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</si>
  <si>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</si>
  <si>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</si>
  <si>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</si>
  <si>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</si>
  <si>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</si>
  <si>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</si>
  <si>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</si>
  <si>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</si>
  <si>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</si>
  <si>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</si>
  <si>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</si>
  <si>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</si>
  <si>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</si>
  <si>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</si>
  <si>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</si>
  <si>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</si>
  <si>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</si>
  <si>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</si>
  <si>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</si>
  <si>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</si>
  <si>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</si>
  <si>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</si>
  <si>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</si>
  <si>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</si>
  <si>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</si>
  <si>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</si>
  <si>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</si>
  <si>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</si>
  <si>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</si>
  <si>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</si>
  <si>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</si>
  <si>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</si>
  <si>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</si>
  <si>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</si>
  <si>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</si>
  <si>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</si>
  <si>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</si>
  <si>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</si>
  <si>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</si>
  <si>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</si>
  <si>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</si>
  <si>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</si>
  <si>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</si>
  <si>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</si>
  <si>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</si>
  <si>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</si>
  <si>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</si>
  <si>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</si>
  <si>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</si>
  <si>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</si>
  <si>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</si>
  <si>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</si>
  <si>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</si>
  <si>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</si>
  <si>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</si>
  <si>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</si>
  <si>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</si>
  <si>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</si>
  <si>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</si>
  <si>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</si>
  <si>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</si>
  <si>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</si>
  <si>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</si>
  <si>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</si>
  <si>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</si>
  <si>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</si>
  <si>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</si>
  <si>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</si>
  <si>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</si>
  <si>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</si>
  <si>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</si>
  <si>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</si>
  <si>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</si>
  <si>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</si>
  <si>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</si>
  <si>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</si>
  <si>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</si>
  <si>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</si>
  <si>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</si>
  <si>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</si>
  <si>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</si>
  <si>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</si>
  <si>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</si>
  <si>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</si>
  <si>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</si>
  <si>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</si>
  <si>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</si>
  <si>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</si>
  <si>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</si>
  <si>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</si>
  <si>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</si>
  <si>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</si>
  <si>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</si>
  <si>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</si>
  <si>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</si>
  <si>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</si>
  <si>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</si>
  <si>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</si>
  <si>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</si>
  <si>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</si>
  <si>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</si>
  <si>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</si>
  <si>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</si>
  <si>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</si>
  <si>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</si>
  <si>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</si>
  <si>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</si>
  <si>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</si>
  <si>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</si>
  <si>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</si>
  <si>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</si>
  <si>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</si>
  <si>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</si>
  <si>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</si>
  <si>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</si>
  <si>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</si>
  <si>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</si>
  <si>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</si>
  <si>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</si>
  <si>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</si>
  <si>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</si>
  <si>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</si>
  <si>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</si>
  <si>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</si>
  <si>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</si>
  <si>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</si>
  <si>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</si>
  <si>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</si>
  <si>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</si>
  <si>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</si>
  <si>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</si>
  <si>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</si>
  <si>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</si>
  <si>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</si>
  <si>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</si>
  <si>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</si>
  <si>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</si>
  <si>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</si>
  <si>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</si>
  <si>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</si>
  <si>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</si>
  <si>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</si>
  <si>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</si>
  <si>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</si>
  <si>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</si>
  <si>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</si>
  <si>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</si>
  <si>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</si>
  <si>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</si>
  <si>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</si>
  <si>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</si>
  <si>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</si>
  <si>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</si>
  <si>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</si>
  <si>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</si>
  <si>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</si>
  <si>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</si>
  <si>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</si>
  <si>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</si>
  <si>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</si>
  <si>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</si>
  <si>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</si>
  <si>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</si>
  <si>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</si>
  <si>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</si>
  <si>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</si>
  <si>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</si>
  <si>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</si>
  <si>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</si>
  <si>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</si>
  <si>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</si>
  <si>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</si>
  <si>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</si>
  <si>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</si>
  <si>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</si>
  <si>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</si>
  <si>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</si>
  <si>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</si>
  <si>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</si>
  <si>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</si>
  <si>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</si>
  <si>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</si>
  <si>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</si>
  <si>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</si>
  <si>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</si>
  <si>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</si>
  <si>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</si>
  <si>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</si>
  <si>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</si>
  <si>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</si>
  <si>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</si>
  <si>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</si>
  <si>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</si>
  <si>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</si>
  <si>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</si>
  <si>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</si>
  <si>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</si>
  <si>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</si>
  <si>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</si>
  <si>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</si>
  <si>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</si>
  <si>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</si>
  <si>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</si>
  <si>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</si>
  <si>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</si>
  <si>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</si>
  <si>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</si>
  <si>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</si>
  <si>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</si>
  <si>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</si>
  <si>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</si>
  <si>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</si>
  <si>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</si>
  <si>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</si>
  <si>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</si>
  <si>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</si>
  <si>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</si>
  <si>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</si>
  <si>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</si>
  <si>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</si>
  <si>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</si>
  <si>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</si>
  <si>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</si>
  <si>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</si>
  <si>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</si>
  <si>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</si>
  <si>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</si>
  <si>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</si>
  <si>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</si>
  <si>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</si>
  <si>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</si>
  <si>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</si>
  <si>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</si>
  <si>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</si>
  <si>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</si>
  <si>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</si>
  <si>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</si>
  <si>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</si>
  <si>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</si>
  <si>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</si>
  <si>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</si>
  <si>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</si>
  <si>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</si>
  <si>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</si>
  <si>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</si>
  <si>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</si>
  <si>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</si>
  <si>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</si>
  <si>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</si>
  <si>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</si>
  <si>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</si>
  <si>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</si>
  <si>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</si>
  <si>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</si>
  <si>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</si>
  <si>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</si>
  <si>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</si>
  <si>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</si>
  <si>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</si>
  <si>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</si>
  <si>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</si>
  <si>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</si>
  <si>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</si>
  <si>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</si>
  <si>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</si>
  <si>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</si>
  <si>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</si>
  <si>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</si>
  <si>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</si>
  <si>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</si>
  <si>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</si>
  <si>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</si>
  <si>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</si>
  <si>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</si>
  <si>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</si>
  <si>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</si>
  <si>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</si>
  <si>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</si>
  <si>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</si>
  <si>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</si>
  <si>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</si>
  <si>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</si>
  <si>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</si>
  <si>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</si>
  <si>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</si>
  <si>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</si>
  <si>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</si>
  <si>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</si>
  <si>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</si>
  <si>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</si>
  <si>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</si>
  <si>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</si>
  <si>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</si>
  <si>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</si>
  <si>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</si>
  <si>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</si>
  <si>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</si>
  <si>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</si>
  <si>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</si>
  <si>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</si>
  <si>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</si>
  <si>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</si>
  <si>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</si>
  <si>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</si>
  <si>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</si>
  <si>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</si>
  <si>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</si>
  <si>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</si>
  <si>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</si>
  <si>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</si>
  <si>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</si>
  <si>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</si>
  <si>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</si>
  <si>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</si>
  <si>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</si>
  <si>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</si>
  <si>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</si>
  <si>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</si>
  <si>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</si>
  <si>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</si>
  <si>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</si>
  <si>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</si>
  <si>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</si>
  <si>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</si>
  <si>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</si>
  <si>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 "ICBF"</t>
  </si>
  <si>
    <t>70-0609-2016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</si>
  <si>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</si>
  <si>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70-0539-2016</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</si>
  <si>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</si>
  <si>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70-0291-2017</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</si>
  <si>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</si>
  <si>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70-0280-2018</t>
  </si>
  <si>
    <t>70-0278-2016</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</si>
  <si>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</si>
  <si>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70-0292-2018</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</si>
  <si>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</si>
  <si>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70-0117-2016</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</si>
  <si>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</si>
  <si>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701820140376</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</si>
  <si>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</si>
  <si>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70-0275-2016</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</si>
  <si>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</si>
  <si>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70-0617-2016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</si>
  <si>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</si>
  <si>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</si>
  <si>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0420-2017</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</si>
  <si>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</si>
  <si>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0092-2019</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</si>
  <si>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</si>
  <si>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23/2017/370</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</si>
  <si>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</si>
  <si>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2372017/390</t>
  </si>
  <si>
    <t>03712018</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</si>
  <si>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</si>
  <si>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23003692017</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</si>
  <si>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</si>
  <si>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23004092017</t>
  </si>
  <si>
    <t>23003892017</t>
  </si>
  <si>
    <t>13-262004-175</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</si>
  <si>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</si>
  <si>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701820080131</t>
  </si>
  <si>
    <t xml:space="preserve">BRINDAR ATENCION A NIÑOS Y NIÑAS ENTRE LOS 6 MESES Y MENORES DE 6 AÑOS PERTENECIENTES A LOS NIVELES 1 Y 2 DEL SISBEN HIJOS DE PADRES TRABAJADORES </t>
  </si>
  <si>
    <t>23-2016-544</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</si>
  <si>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</si>
  <si>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23-2016-579</t>
  </si>
  <si>
    <t>23-2016-580</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</si>
  <si>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</si>
  <si>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70-075-2016</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</si>
  <si>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</si>
  <si>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0299-2020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</si>
  <si>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</si>
  <si>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01992020</t>
  </si>
  <si>
    <t>13004932020</t>
  </si>
  <si>
    <t>PRESTAR LOS SERVICIOS DE EDUCACION INICIAL EN EL MARCO DE LA ATENCION INTEGRAL EN CENTRO DE DESARROLLO INFANTIL - CDI - Y DESARROLLO INFANTIL EN MEDIO FAMILIAR -DIMF- Y LAS DIRECTRICES ESTABLECIDAS POR EL ICBF, EN ARMONIA CON LA POLITICA DE ESTADO PARA EL DESARROLLO INTEGRAL DE LA PRIMERA INFANCIA DE CERO A SIEMPRE</t>
  </si>
  <si>
    <t>CARLOS JAVIER VASQUEZ SALGADO</t>
  </si>
  <si>
    <t>TRANSVERSAL 44 No. 21 - 16 BARRIO LA CAMPIÑA</t>
  </si>
  <si>
    <t>301 553 77 81</t>
  </si>
  <si>
    <t>ORGANIZACIONTIEMPOSDEPAZ@HOTMAIL.COM</t>
  </si>
  <si>
    <t>INSTITUTO COLOMBIANO DE BIENESTAR FAMILIAR</t>
  </si>
  <si>
    <t>23/2011/032</t>
  </si>
  <si>
    <t>23/2011/200</t>
  </si>
  <si>
    <t>23001682015</t>
  </si>
  <si>
    <t>23/2008/157</t>
  </si>
  <si>
    <t>23/2008/156</t>
  </si>
  <si>
    <t>23/2009/010</t>
  </si>
  <si>
    <t>23/2010/057</t>
  </si>
  <si>
    <t>23003852014</t>
  </si>
  <si>
    <t>23/2011/208</t>
  </si>
  <si>
    <t>23002942013</t>
  </si>
  <si>
    <t>23003882014</t>
  </si>
  <si>
    <t>BRINDAR ATENCION A LA PRIMERA INFANCIA, NIÑOS Y NIÑAS MENORES DE 5 AÑOS, DE FAMILIAR CON VULNERABILIDAD ECONOMICA, SOCIAL, CULTURAL, NUTRICIONAL Y PSICOAFECTIVA A TRAVES DE LOS HOGARES COMUNITARIOS DE BIENESTAR MODALIDADES: 0-5 AÑOS, EN LAS SIGUIENTES FORMA DE ATENCION, FAMILARES, MULTIPLES, GRUPALES Y EN AL MODALIDAD FAM, APOYAR A LAS FAMILIAR EN DESARROLLO CON MUJERES GESTANTES, MADRES LACTANTES, Y NIÑOS Y NIÑAS MENORES DE 2 AÑOS QUE SE ENCUENTREN EN VULNERABILIDAD</t>
  </si>
  <si>
    <t>ATENDER A LA PRIMERA INFANCIA EN EL MARCO DE LA ESTRATEGIA DE 0 A SIEMPRE ESPECIFICAMENTE A LOS NIÑOS Y NIÑAS MENORES DE 5 AÑOS DE FAMILIAS EN SITUACIONES DE VULNERABIIIDAD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 SIGUIENTE FORMA DE ATENCION: FAMILIARES, MULTIPLES, GRUPALES, EMPRESARIALES; JARDINES SOCIALES Y EN LA MODALIDAD FAMI</t>
  </si>
  <si>
    <t>BRINDAR ATENCION A LA PRIMERA INFANCIA, NIÑOS Y NIÑAS MENORES DE 6 AÑOS, DE FAMILIAS CON VULNERABILIDAD ECONOMICA, SOCIAL, CULTURAL, NUTRICIONAL Y PSICOAFECTIVA A TRAVES DE LOS HOGARES COMUNITARIOS DE BIENESTAR MODALIDADES: 0-7  Y FAMI PRIOTARIAMENTE, EN SITUACION DE DESPLAZAMIENTO.</t>
  </si>
  <si>
    <t>BRINDAR ATENCION A LA PRIMERA INFANCIA, NIÑOS Y NIÑAS MENORES DE 6 AÑOS, DE FAMILIAS CON VULNERABILIDAD ECONOMICA, SOCIAL, CULTURAL, NUTRICIONAL Y PSICOAFECTIVA A TRAVES DE LOS HOGARES COMUNITARIOS DE BIENESTAR MODALIDADES: 0-7 PRIOTARIAMENTE, EN SITUACION DE DESPLAZAMIENTO.</t>
  </si>
  <si>
    <t>BRINDAR ATENCION A LA PRIMERA INFANCIA, NIÑOS Y NIÑAS MENORES DE 5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LAS FAMILIAS EN DESARROLLO CON MUJERES GESTANTES, MADRES LACTANTES Y NIÑOS Y NIÑAS MENORES DE 2 AÑOS QUE SE ENCUENTRAN EN VULNERABILIDAD, PSICOAFECTIVA, NUTRICIONAL, ECONOMICA Y SOCIAL PRIORITARIAMENTE EN SITUACION DE DESPLAZAMIENTO.</t>
  </si>
  <si>
    <t xml:space="preserve">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 </t>
  </si>
  <si>
    <t xml:space="preserve">BRINDAR ATENCION INTEGRAL A LOS NIÑOS Y NIÑAS ENTRE LOS 6 MESES Y MENORES DE 5 AÑOS DE EDAD, CON VULNERABILIDAD ECONOMICA Y SOCIAL, PRIORITARIAMENTE A QUIENES POR RAZONES DE TRABAJO SUS PADRES O ADULTOS  RESPONSABLES DE SU CUIDADO PERMANECEN SOLO TEMPORALMENTE Y A LOS HIJOS DE FAMILIAR EN SITUACION DE DESPLAZAMIENTO </t>
  </si>
  <si>
    <t>ATENDER INTEGRALMENTE A LA PRIMERA INFANCIA EN EL MARCO DE LA ESTRATEGIA DE 0 A SIEMPRE DE CONFORMIDAD CON LAS DIRECTRICES, LINEAMIENTOS, Y ESTANDARES ESTABLECIDOS POR EL ICBF, ASI COMO REGULAR LAS RELACIONES ENTRE LAS PARTES DERIVADAS DE LA ESTRATEGIA DEL APORTE DEL ICBF AL CONTRATISTA PARA QUE ESTE ASUMA BAJO SU EXCLUSIVA RESPONSABILIDAD DICHA ATENCION</t>
  </si>
  <si>
    <t>055-2020</t>
  </si>
  <si>
    <t>172-2020</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</si>
  <si>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ESTABLECIDAD POR EL ICBF EN ARMONIA CON LA POLITICA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</si>
  <si>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</si>
  <si>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BERTA PAULA RIVERA QUIROZ</t>
  </si>
  <si>
    <t>CALLE 14 #3B-34 BARRIO NUEVA GRANADA SAHAGUN-CORDOBA</t>
  </si>
  <si>
    <t>322 655 22 13</t>
  </si>
  <si>
    <t>FRUTOZ@HOTMAIL.COM</t>
  </si>
  <si>
    <t>UNION TEMPORAL POR LA NIÑEZ DE COLOMBIA</t>
  </si>
  <si>
    <t>2021-23-10000817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</si>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</sst>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7" zoomScale="70" zoomScaleNormal="70" zoomScaleSheetLayoutView="40" zoomScalePageLayoutView="40" workbookViewId="0">
      <selection activeCell="C26" sqref="C2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44194.61623576389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9" t="str">
        <f>HYPERLINK("#Integrante_1!A109","CAPACIDAD RESIDUAL")</f>
        <v>CAPACIDAD RESIDUAL</v>
      </c>
      <c r="F8" s="210"/>
      <c r="G8" s="21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9" t="str">
        <f>HYPERLINK("#Integrante_1!A162","TALENTO HUMANO")</f>
        <v>TALENTO HUMANO</v>
      </c>
      <c r="F9" s="210"/>
      <c r="G9" s="21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9" t="str">
        <f>HYPERLINK("#Integrante_1!F162","INFRAESTRUCTURA")</f>
        <v>INFRAESTRUCTURA</v>
      </c>
      <c r="F10" s="210"/>
      <c r="G10" s="21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2764</v>
      </c>
      <c r="D15" s="35"/>
      <c r="E15" s="35"/>
      <c r="F15" s="5"/>
      <c r="G15" s="32" t="s">
        <v>1168</v>
      </c>
      <c r="H15" s="105" t="s">
        <v>220</v>
      </c>
      <c r="I15" s="32" t="s">
        <v>2629</v>
      </c>
      <c r="J15" s="110" t="s">
        <v>2637</v>
      </c>
      <c r="L15" s="202" t="s">
        <v>8</v>
      </c>
      <c r="M15" s="202"/>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900113724</v>
      </c>
      <c r="C20" s="5"/>
      <c r="D20" s="74"/>
      <c r="E20" s="161" t="s">
        <v>2669</v>
      </c>
      <c r="F20" s="195" t="s">
        <v>2763</v>
      </c>
      <c r="G20" s="5"/>
      <c r="H20" s="212"/>
      <c r="I20" s="150" t="s">
        <v>220</v>
      </c>
      <c r="J20" s="151" t="s">
        <v>507</v>
      </c>
      <c r="K20" s="152">
        <v>3958681674</v>
      </c>
      <c r="L20" s="153">
        <v>44242</v>
      </c>
      <c r="M20" s="153">
        <v>44561</v>
      </c>
      <c r="N20" s="136">
        <f>+(M20-L20)/30</f>
        <v>10.633333333333333</v>
      </c>
      <c r="O20" s="139"/>
      <c r="U20" s="135"/>
      <c r="V20" s="107">
        <f ca="1">NOW()</f>
        <v>44194.61623576389</v>
      </c>
      <c r="W20" s="107">
        <f ca="1">NOW()</f>
        <v>44194.61623576389</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FUNDACION REGIONAL UNIDOS POR UN TERRITORIO CON OPORTUNIDAD, PROGRESO SOCIAL Y PAZ</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2765</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2735</v>
      </c>
      <c r="C48" s="114" t="s">
        <v>31</v>
      </c>
      <c r="D48" s="112" t="s">
        <v>2736</v>
      </c>
      <c r="E48" s="146">
        <v>40562</v>
      </c>
      <c r="F48" s="146">
        <v>40908</v>
      </c>
      <c r="G48" s="173">
        <f>IF(AND(E48&lt;&gt;"",F48&lt;&gt;""),((F48-E48)/30),"")</f>
        <v>11.533333333333333</v>
      </c>
      <c r="H48" s="116" t="s">
        <v>2747</v>
      </c>
      <c r="I48" s="115" t="s">
        <v>220</v>
      </c>
      <c r="J48" s="115" t="s">
        <v>507</v>
      </c>
      <c r="K48" s="118">
        <v>740757512</v>
      </c>
      <c r="L48" s="117" t="s">
        <v>1148</v>
      </c>
      <c r="M48" s="119">
        <v>1</v>
      </c>
      <c r="N48" s="117" t="s">
        <v>27</v>
      </c>
      <c r="O48" s="117" t="s">
        <v>26</v>
      </c>
      <c r="P48" s="80"/>
    </row>
    <row r="49" spans="1:16" s="6" customFormat="1" ht="24.75" customHeight="1" x14ac:dyDescent="0.25">
      <c r="A49" s="144">
        <v>2</v>
      </c>
      <c r="B49" s="113" t="s">
        <v>2735</v>
      </c>
      <c r="C49" s="114" t="s">
        <v>31</v>
      </c>
      <c r="D49" s="112" t="s">
        <v>2737</v>
      </c>
      <c r="E49" s="146">
        <v>40574</v>
      </c>
      <c r="F49" s="146">
        <v>40908</v>
      </c>
      <c r="G49" s="173">
        <f t="shared" ref="G49:G107" si="2">IF(AND(E49&lt;&gt;"",F49&lt;&gt;""),((F49-E49)/30),"")</f>
        <v>11.133333333333333</v>
      </c>
      <c r="H49" s="116" t="s">
        <v>2747</v>
      </c>
      <c r="I49" s="115" t="s">
        <v>220</v>
      </c>
      <c r="J49" s="115" t="s">
        <v>514</v>
      </c>
      <c r="K49" s="118">
        <v>30919686</v>
      </c>
      <c r="L49" s="117" t="s">
        <v>1148</v>
      </c>
      <c r="M49" s="119">
        <v>1</v>
      </c>
      <c r="N49" s="117" t="s">
        <v>27</v>
      </c>
      <c r="O49" s="117" t="s">
        <v>26</v>
      </c>
      <c r="P49" s="80"/>
    </row>
    <row r="50" spans="1:16" s="6" customFormat="1" ht="24.75" customHeight="1" x14ac:dyDescent="0.25">
      <c r="A50" s="144">
        <v>3</v>
      </c>
      <c r="B50" s="113" t="s">
        <v>2735</v>
      </c>
      <c r="C50" s="114" t="s">
        <v>31</v>
      </c>
      <c r="D50" s="112" t="s">
        <v>2738</v>
      </c>
      <c r="E50" s="146">
        <v>42037</v>
      </c>
      <c r="F50" s="146">
        <v>42369</v>
      </c>
      <c r="G50" s="173">
        <f t="shared" si="2"/>
        <v>11.066666666666666</v>
      </c>
      <c r="H50" s="121" t="s">
        <v>2748</v>
      </c>
      <c r="I50" s="115" t="s">
        <v>220</v>
      </c>
      <c r="J50" s="115" t="s">
        <v>507</v>
      </c>
      <c r="K50" s="118">
        <v>2002483098</v>
      </c>
      <c r="L50" s="117" t="s">
        <v>1148</v>
      </c>
      <c r="M50" s="119">
        <v>1</v>
      </c>
      <c r="N50" s="117" t="s">
        <v>27</v>
      </c>
      <c r="O50" s="117" t="s">
        <v>26</v>
      </c>
      <c r="P50" s="80"/>
    </row>
    <row r="51" spans="1:16" s="6" customFormat="1" ht="24.75" customHeight="1" outlineLevel="1" x14ac:dyDescent="0.25">
      <c r="A51" s="144">
        <v>4</v>
      </c>
      <c r="B51" s="113" t="s">
        <v>2735</v>
      </c>
      <c r="C51" s="114" t="s">
        <v>31</v>
      </c>
      <c r="D51" s="112" t="s">
        <v>2739</v>
      </c>
      <c r="E51" s="146">
        <v>39449</v>
      </c>
      <c r="F51" s="146">
        <v>39813</v>
      </c>
      <c r="G51" s="173">
        <f t="shared" si="2"/>
        <v>12.133333333333333</v>
      </c>
      <c r="H51" s="116" t="s">
        <v>2749</v>
      </c>
      <c r="I51" s="115" t="s">
        <v>220</v>
      </c>
      <c r="J51" s="115" t="s">
        <v>507</v>
      </c>
      <c r="K51" s="118">
        <v>21226392</v>
      </c>
      <c r="L51" s="117" t="s">
        <v>1148</v>
      </c>
      <c r="M51" s="119">
        <v>1</v>
      </c>
      <c r="N51" s="117" t="s">
        <v>27</v>
      </c>
      <c r="O51" s="117" t="s">
        <v>26</v>
      </c>
      <c r="P51" s="80"/>
    </row>
    <row r="52" spans="1:16" s="7" customFormat="1" ht="24.75" customHeight="1" outlineLevel="1" x14ac:dyDescent="0.25">
      <c r="A52" s="145">
        <v>5</v>
      </c>
      <c r="B52" s="113" t="s">
        <v>2735</v>
      </c>
      <c r="C52" s="114" t="s">
        <v>31</v>
      </c>
      <c r="D52" s="112" t="s">
        <v>2740</v>
      </c>
      <c r="E52" s="146">
        <v>39449</v>
      </c>
      <c r="F52" s="146">
        <v>39813</v>
      </c>
      <c r="G52" s="173">
        <f t="shared" si="2"/>
        <v>12.133333333333333</v>
      </c>
      <c r="H52" s="121" t="s">
        <v>2750</v>
      </c>
      <c r="I52" s="115" t="s">
        <v>220</v>
      </c>
      <c r="J52" s="115" t="s">
        <v>507</v>
      </c>
      <c r="K52" s="118">
        <v>594338976</v>
      </c>
      <c r="L52" s="117" t="s">
        <v>1148</v>
      </c>
      <c r="M52" s="119">
        <v>1</v>
      </c>
      <c r="N52" s="117" t="s">
        <v>27</v>
      </c>
      <c r="O52" s="117" t="s">
        <v>26</v>
      </c>
      <c r="P52" s="81"/>
    </row>
    <row r="53" spans="1:16" s="7" customFormat="1" ht="24.75" customHeight="1" outlineLevel="1" x14ac:dyDescent="0.25">
      <c r="A53" s="145">
        <v>6</v>
      </c>
      <c r="B53" s="113" t="s">
        <v>2735</v>
      </c>
      <c r="C53" s="114" t="s">
        <v>31</v>
      </c>
      <c r="D53" s="112" t="s">
        <v>2741</v>
      </c>
      <c r="E53" s="146">
        <v>39829</v>
      </c>
      <c r="F53" s="146">
        <v>40178</v>
      </c>
      <c r="G53" s="173">
        <f t="shared" si="2"/>
        <v>11.633333333333333</v>
      </c>
      <c r="H53" s="121" t="s">
        <v>2751</v>
      </c>
      <c r="I53" s="115" t="s">
        <v>220</v>
      </c>
      <c r="J53" s="115" t="s">
        <v>507</v>
      </c>
      <c r="K53" s="118">
        <v>665837340</v>
      </c>
      <c r="L53" s="117" t="s">
        <v>1148</v>
      </c>
      <c r="M53" s="119">
        <v>1</v>
      </c>
      <c r="N53" s="117" t="s">
        <v>27</v>
      </c>
      <c r="O53" s="117" t="s">
        <v>26</v>
      </c>
      <c r="P53" s="81"/>
    </row>
    <row r="54" spans="1:16" s="7" customFormat="1" ht="24.75" customHeight="1" outlineLevel="1" x14ac:dyDescent="0.25">
      <c r="A54" s="145">
        <v>7</v>
      </c>
      <c r="B54" s="113" t="s">
        <v>2735</v>
      </c>
      <c r="C54" s="114" t="s">
        <v>31</v>
      </c>
      <c r="D54" s="112" t="s">
        <v>2742</v>
      </c>
      <c r="E54" s="146">
        <v>40182</v>
      </c>
      <c r="F54" s="146">
        <v>40543</v>
      </c>
      <c r="G54" s="173">
        <f t="shared" si="2"/>
        <v>12.033333333333333</v>
      </c>
      <c r="H54" s="116" t="s">
        <v>2751</v>
      </c>
      <c r="I54" s="115" t="s">
        <v>220</v>
      </c>
      <c r="J54" s="115" t="s">
        <v>507</v>
      </c>
      <c r="K54" s="120">
        <v>717670209</v>
      </c>
      <c r="L54" s="117" t="s">
        <v>1148</v>
      </c>
      <c r="M54" s="119">
        <v>1</v>
      </c>
      <c r="N54" s="117" t="s">
        <v>27</v>
      </c>
      <c r="O54" s="117" t="s">
        <v>26</v>
      </c>
      <c r="P54" s="81"/>
    </row>
    <row r="55" spans="1:16" s="7" customFormat="1" ht="24.75" customHeight="1" outlineLevel="1" x14ac:dyDescent="0.25">
      <c r="A55" s="145">
        <v>8</v>
      </c>
      <c r="B55" s="113" t="s">
        <v>2735</v>
      </c>
      <c r="C55" s="114" t="s">
        <v>31</v>
      </c>
      <c r="D55" s="112" t="s">
        <v>2743</v>
      </c>
      <c r="E55" s="146">
        <v>42005</v>
      </c>
      <c r="F55" s="146">
        <v>42369</v>
      </c>
      <c r="G55" s="173">
        <f t="shared" si="2"/>
        <v>12.133333333333333</v>
      </c>
      <c r="H55" s="116" t="s">
        <v>2752</v>
      </c>
      <c r="I55" s="115" t="s">
        <v>220</v>
      </c>
      <c r="J55" s="115" t="s">
        <v>508</v>
      </c>
      <c r="K55" s="120">
        <v>1576002182</v>
      </c>
      <c r="L55" s="117" t="s">
        <v>1148</v>
      </c>
      <c r="M55" s="119">
        <v>1</v>
      </c>
      <c r="N55" s="117" t="s">
        <v>27</v>
      </c>
      <c r="O55" s="117" t="s">
        <v>26</v>
      </c>
      <c r="P55" s="81"/>
    </row>
    <row r="56" spans="1:16" s="7" customFormat="1" ht="24.75" customHeight="1" outlineLevel="1" x14ac:dyDescent="0.25">
      <c r="A56" s="145">
        <v>9</v>
      </c>
      <c r="B56" s="113" t="s">
        <v>2735</v>
      </c>
      <c r="C56" s="114" t="s">
        <v>31</v>
      </c>
      <c r="D56" s="112" t="s">
        <v>2744</v>
      </c>
      <c r="E56" s="146">
        <v>40574</v>
      </c>
      <c r="F56" s="146">
        <v>40909</v>
      </c>
      <c r="G56" s="173">
        <f t="shared" si="2"/>
        <v>11.166666666666666</v>
      </c>
      <c r="H56" s="116" t="s">
        <v>2753</v>
      </c>
      <c r="I56" s="115" t="s">
        <v>220</v>
      </c>
      <c r="J56" s="115" t="s">
        <v>508</v>
      </c>
      <c r="K56" s="120">
        <v>106194252</v>
      </c>
      <c r="L56" s="117" t="s">
        <v>1148</v>
      </c>
      <c r="M56" s="119">
        <v>1</v>
      </c>
      <c r="N56" s="117" t="s">
        <v>27</v>
      </c>
      <c r="O56" s="117" t="s">
        <v>26</v>
      </c>
      <c r="P56" s="81"/>
    </row>
    <row r="57" spans="1:16" s="7" customFormat="1" ht="24.75" customHeight="1" outlineLevel="1" x14ac:dyDescent="0.25">
      <c r="A57" s="145">
        <v>10</v>
      </c>
      <c r="B57" s="64" t="s">
        <v>2735</v>
      </c>
      <c r="C57" s="65" t="s">
        <v>31</v>
      </c>
      <c r="D57" s="63" t="s">
        <v>2745</v>
      </c>
      <c r="E57" s="146">
        <v>41562</v>
      </c>
      <c r="F57" s="146">
        <v>41943</v>
      </c>
      <c r="G57" s="173">
        <f t="shared" si="2"/>
        <v>12.7</v>
      </c>
      <c r="H57" s="64" t="s">
        <v>2754</v>
      </c>
      <c r="I57" s="63" t="s">
        <v>220</v>
      </c>
      <c r="J57" s="63" t="s">
        <v>500</v>
      </c>
      <c r="K57" s="66">
        <v>2885279275</v>
      </c>
      <c r="L57" s="65" t="s">
        <v>26</v>
      </c>
      <c r="M57" s="67">
        <v>0.5</v>
      </c>
      <c r="N57" s="65" t="s">
        <v>27</v>
      </c>
      <c r="O57" s="65" t="s">
        <v>26</v>
      </c>
      <c r="P57" s="81"/>
    </row>
    <row r="58" spans="1:16" s="7" customFormat="1" ht="24.75" customHeight="1" outlineLevel="1" x14ac:dyDescent="0.25">
      <c r="A58" s="145">
        <v>11</v>
      </c>
      <c r="B58" s="64" t="s">
        <v>2735</v>
      </c>
      <c r="C58" s="65" t="s">
        <v>31</v>
      </c>
      <c r="D58" s="63" t="s">
        <v>2746</v>
      </c>
      <c r="E58" s="146">
        <v>42005</v>
      </c>
      <c r="F58" s="146">
        <v>42369</v>
      </c>
      <c r="G58" s="173">
        <f t="shared" si="2"/>
        <v>12.133333333333333</v>
      </c>
      <c r="H58" s="64" t="s">
        <v>2752</v>
      </c>
      <c r="I58" s="63" t="s">
        <v>220</v>
      </c>
      <c r="J58" s="63" t="s">
        <v>500</v>
      </c>
      <c r="K58" s="66">
        <v>2834390429</v>
      </c>
      <c r="L58" s="65" t="s">
        <v>1148</v>
      </c>
      <c r="M58" s="67">
        <v>1</v>
      </c>
      <c r="N58" s="65" t="s">
        <v>27</v>
      </c>
      <c r="O58" s="65" t="s">
        <v>26</v>
      </c>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2755</v>
      </c>
      <c r="E114" s="146">
        <v>43879</v>
      </c>
      <c r="F114" s="146">
        <v>44196</v>
      </c>
      <c r="G114" s="173">
        <f>IF(AND(E114&lt;&gt;"",F114&lt;&gt;""),((F114-E114)/30),"")</f>
        <v>10.566666666666666</v>
      </c>
      <c r="H114" s="124" t="s">
        <v>2757</v>
      </c>
      <c r="I114" s="123" t="s">
        <v>1109</v>
      </c>
      <c r="J114" s="123" t="s">
        <v>1111</v>
      </c>
      <c r="K114" s="125">
        <v>721728138</v>
      </c>
      <c r="L114" s="102">
        <f>+IF(AND(K114&gt;0,O114="Ejecución"),(K114/877802)*Tabla28[[#This Row],[% participación]],IF(AND(K114&gt;0,O114&lt;&gt;"Ejecución"),"-",""))</f>
        <v>822.19924083107583</v>
      </c>
      <c r="M114" s="126" t="s">
        <v>1148</v>
      </c>
      <c r="N114" s="182">
        <v>1</v>
      </c>
      <c r="O114" s="178" t="s">
        <v>1150</v>
      </c>
      <c r="P114" s="80"/>
    </row>
    <row r="115" spans="1:16" s="6" customFormat="1" ht="24.75" customHeight="1" x14ac:dyDescent="0.25">
      <c r="A115" s="144">
        <v>2</v>
      </c>
      <c r="B115" s="176" t="s">
        <v>2671</v>
      </c>
      <c r="C115" s="177" t="s">
        <v>31</v>
      </c>
      <c r="D115" s="63" t="s">
        <v>2756</v>
      </c>
      <c r="E115" s="146">
        <v>43895</v>
      </c>
      <c r="F115" s="146">
        <v>44196</v>
      </c>
      <c r="G115" s="173">
        <f t="shared" ref="G115:G116" si="3">IF(AND(E115&lt;&gt;"",F115&lt;&gt;""),((F115-E115)/30),"")</f>
        <v>10.033333333333333</v>
      </c>
      <c r="H115" s="64" t="s">
        <v>2758</v>
      </c>
      <c r="I115" s="63" t="s">
        <v>220</v>
      </c>
      <c r="J115" s="63" t="s">
        <v>513</v>
      </c>
      <c r="K115" s="68">
        <v>674291939</v>
      </c>
      <c r="L115" s="102">
        <f>+IF(AND(K115&gt;0,O115="Ejecución"),(K115/877802)*Tabla28[[#This Row],[% participación]],IF(AND(K115&gt;0,O115&lt;&gt;"Ejecución"),"-",""))</f>
        <v>768.15949268741701</v>
      </c>
      <c r="M115" s="65" t="s">
        <v>1148</v>
      </c>
      <c r="N115" s="182">
        <v>1</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9">
        <v>1.4999999999999999E-2</v>
      </c>
      <c r="G179" s="180">
        <f>IF(F179&gt;0,SUM(E179+F179),"")</f>
        <v>3.5000000000000003E-2</v>
      </c>
      <c r="H179" s="5"/>
      <c r="I179" s="238" t="s">
        <v>2674</v>
      </c>
      <c r="J179" s="239"/>
      <c r="K179" s="239"/>
      <c r="L179" s="240"/>
      <c r="M179" s="179">
        <v>0.02</v>
      </c>
      <c r="O179" s="8"/>
      <c r="Q179" s="19"/>
      <c r="R179" s="180">
        <f>IF(M179&gt;0,SUM(S179+M179),"")</f>
        <v>0.04</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93" t="s">
        <v>2633</v>
      </c>
      <c r="E185" s="96">
        <f>+(C185*SUM(K20:K35))</f>
        <v>138553858.59</v>
      </c>
      <c r="F185" s="94"/>
      <c r="G185" s="95"/>
      <c r="H185" s="90"/>
      <c r="I185" s="92" t="s">
        <v>2632</v>
      </c>
      <c r="J185" s="185">
        <f>M179</f>
        <v>0.02</v>
      </c>
      <c r="K185" s="231" t="s">
        <v>2633</v>
      </c>
      <c r="L185" s="231"/>
      <c r="M185" s="96">
        <f>+J185*K20</f>
        <v>79173633.480000004</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26" t="s">
        <v>24</v>
      </c>
      <c r="J192" s="5" t="s">
        <v>2642</v>
      </c>
      <c r="K192" s="5"/>
      <c r="M192" s="5"/>
      <c r="N192" s="5"/>
      <c r="O192" s="8"/>
      <c r="Q192" s="155"/>
      <c r="R192" s="156"/>
      <c r="S192" s="156"/>
      <c r="T192" s="155"/>
    </row>
    <row r="193" spans="1:18" x14ac:dyDescent="0.25">
      <c r="A193" s="9"/>
      <c r="C193" s="127">
        <v>41991</v>
      </c>
      <c r="D193" s="5"/>
      <c r="E193" s="128">
        <v>3708</v>
      </c>
      <c r="F193" s="5"/>
      <c r="G193" s="5"/>
      <c r="H193" s="148" t="s">
        <v>2759</v>
      </c>
      <c r="J193" s="5"/>
      <c r="K193" s="129">
        <v>39449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2760</v>
      </c>
      <c r="J211" s="27" t="s">
        <v>2627</v>
      </c>
      <c r="K211" s="149" t="s">
        <v>2760</v>
      </c>
      <c r="L211" s="21"/>
      <c r="M211" s="21"/>
      <c r="N211" s="21"/>
      <c r="O211" s="8"/>
    </row>
    <row r="212" spans="1:15" x14ac:dyDescent="0.25">
      <c r="A212" s="9"/>
      <c r="B212" s="27" t="s">
        <v>2624</v>
      </c>
      <c r="C212" s="148" t="s">
        <v>2759</v>
      </c>
      <c r="D212" s="21"/>
      <c r="G212" s="27" t="s">
        <v>2626</v>
      </c>
      <c r="H212" s="149" t="s">
        <v>2761</v>
      </c>
      <c r="J212" s="27" t="s">
        <v>2628</v>
      </c>
      <c r="K212" s="148" t="s">
        <v>2762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6" zoomScale="77" zoomScaleNormal="77" zoomScaleSheetLayoutView="40" zoomScalePageLayoutView="40" workbookViewId="0">
      <selection activeCell="I21" sqref="I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44194.61623576389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9" t="str">
        <f>HYPERLINK("#Integrante_2!A109","CAPACIDAD RESIDUAL")</f>
        <v>CAPACIDAD RESIDUAL</v>
      </c>
      <c r="F8" s="210"/>
      <c r="G8" s="21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9" t="str">
        <f>HYPERLINK("#Integrante_2!A162","TALENTO HUMANO")</f>
        <v>TALENTO HUMANO</v>
      </c>
      <c r="F9" s="210"/>
      <c r="G9" s="21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9" t="str">
        <f>HYPERLINK("#Integrante_2!F162","INFRAESTRUCTURA")</f>
        <v>INFRAESTRUCTURA</v>
      </c>
      <c r="F10" s="210"/>
      <c r="G10" s="21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2764</v>
      </c>
      <c r="D15" s="35"/>
      <c r="E15" s="35"/>
      <c r="F15" s="5"/>
      <c r="G15" s="32" t="s">
        <v>1168</v>
      </c>
      <c r="H15" s="105" t="s">
        <v>220</v>
      </c>
      <c r="I15" s="32" t="s">
        <v>2629</v>
      </c>
      <c r="J15" s="110" t="s">
        <v>2637</v>
      </c>
      <c r="L15" s="202" t="s">
        <v>8</v>
      </c>
      <c r="M15" s="202"/>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806007528</v>
      </c>
      <c r="C20" s="5"/>
      <c r="D20" s="169"/>
      <c r="E20" s="161" t="s">
        <v>2669</v>
      </c>
      <c r="F20" s="195" t="s">
        <v>2763</v>
      </c>
      <c r="G20" s="5"/>
      <c r="H20" s="212"/>
      <c r="I20" s="150" t="s">
        <v>220</v>
      </c>
      <c r="J20" s="151" t="s">
        <v>507</v>
      </c>
      <c r="K20" s="152">
        <v>3958681674</v>
      </c>
      <c r="L20" s="153">
        <v>44242</v>
      </c>
      <c r="M20" s="153">
        <v>44561</v>
      </c>
      <c r="N20" s="136">
        <f>+(M20-L20)/30</f>
        <v>10.633333333333333</v>
      </c>
      <c r="O20" s="139"/>
      <c r="U20" s="135"/>
      <c r="V20" s="107">
        <f ca="1">NOW()</f>
        <v>44194.61623576389</v>
      </c>
      <c r="W20" s="107">
        <f ca="1">NOW()</f>
        <v>44194.61623576389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ORGANIZACION TIEMPOS DE PAZ</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2765</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2681</v>
      </c>
      <c r="C48" s="126" t="s">
        <v>31</v>
      </c>
      <c r="D48" s="123" t="s">
        <v>2682</v>
      </c>
      <c r="E48" s="146">
        <v>42719</v>
      </c>
      <c r="F48" s="146">
        <v>43084</v>
      </c>
      <c r="G48" s="173">
        <f>IF(AND(E48&lt;&gt;"",F48&lt;&gt;""),((F48-E48)/30),"")</f>
        <v>12.166666666666666</v>
      </c>
      <c r="H48" s="124" t="s">
        <v>2683</v>
      </c>
      <c r="I48" s="123" t="s">
        <v>453</v>
      </c>
      <c r="J48" s="123" t="s">
        <v>971</v>
      </c>
      <c r="K48" s="125">
        <v>1104341046</v>
      </c>
      <c r="L48" s="126" t="s">
        <v>1148</v>
      </c>
      <c r="M48" s="182">
        <v>1</v>
      </c>
      <c r="N48" s="126" t="s">
        <v>27</v>
      </c>
      <c r="O48" s="126" t="s">
        <v>26</v>
      </c>
      <c r="P48" s="80"/>
    </row>
    <row r="49" spans="1:16" s="6" customFormat="1" ht="24.75" customHeight="1" x14ac:dyDescent="0.25">
      <c r="A49" s="144">
        <v>2</v>
      </c>
      <c r="B49" s="124" t="s">
        <v>2681</v>
      </c>
      <c r="C49" s="126" t="s">
        <v>31</v>
      </c>
      <c r="D49" s="123" t="s">
        <v>2682</v>
      </c>
      <c r="E49" s="146">
        <v>42719</v>
      </c>
      <c r="F49" s="146">
        <v>43084</v>
      </c>
      <c r="G49" s="173">
        <f t="shared" ref="G49:G107" si="1">IF(AND(E49&lt;&gt;"",F49&lt;&gt;""),((F49-E49)/30),"")</f>
        <v>12.166666666666666</v>
      </c>
      <c r="H49" s="124" t="s">
        <v>2683</v>
      </c>
      <c r="I49" s="123" t="s">
        <v>453</v>
      </c>
      <c r="J49" s="123" t="s">
        <v>453</v>
      </c>
      <c r="K49" s="125">
        <v>1104341046</v>
      </c>
      <c r="L49" s="126" t="s">
        <v>1148</v>
      </c>
      <c r="M49" s="182">
        <v>1</v>
      </c>
      <c r="N49" s="126" t="s">
        <v>27</v>
      </c>
      <c r="O49" s="126" t="s">
        <v>26</v>
      </c>
      <c r="P49" s="80"/>
    </row>
    <row r="50" spans="1:16" s="6" customFormat="1" ht="24.75" customHeight="1" x14ac:dyDescent="0.25">
      <c r="A50" s="144">
        <v>3</v>
      </c>
      <c r="B50" s="124" t="s">
        <v>2681</v>
      </c>
      <c r="C50" s="126" t="s">
        <v>31</v>
      </c>
      <c r="D50" s="123" t="s">
        <v>2684</v>
      </c>
      <c r="E50" s="146">
        <v>42675</v>
      </c>
      <c r="F50" s="146">
        <v>42719</v>
      </c>
      <c r="G50" s="173">
        <f t="shared" si="1"/>
        <v>1.4666666666666666</v>
      </c>
      <c r="H50" s="121" t="s">
        <v>2685</v>
      </c>
      <c r="I50" s="123" t="s">
        <v>453</v>
      </c>
      <c r="J50" s="123" t="s">
        <v>963</v>
      </c>
      <c r="K50" s="125">
        <v>121109445</v>
      </c>
      <c r="L50" s="126" t="s">
        <v>1148</v>
      </c>
      <c r="M50" s="182">
        <v>1</v>
      </c>
      <c r="N50" s="126" t="s">
        <v>27</v>
      </c>
      <c r="O50" s="126" t="s">
        <v>1148</v>
      </c>
      <c r="P50" s="80"/>
    </row>
    <row r="51" spans="1:16" s="6" customFormat="1" ht="24.75" customHeight="1" outlineLevel="1" x14ac:dyDescent="0.25">
      <c r="A51" s="144">
        <v>4</v>
      </c>
      <c r="B51" s="124" t="s">
        <v>2681</v>
      </c>
      <c r="C51" s="126" t="s">
        <v>31</v>
      </c>
      <c r="D51" s="123" t="s">
        <v>2686</v>
      </c>
      <c r="E51" s="146">
        <v>43087</v>
      </c>
      <c r="F51" s="146">
        <v>43404</v>
      </c>
      <c r="G51" s="173">
        <f t="shared" si="1"/>
        <v>10.566666666666666</v>
      </c>
      <c r="H51" s="124" t="s">
        <v>2687</v>
      </c>
      <c r="I51" s="123" t="s">
        <v>453</v>
      </c>
      <c r="J51" s="123" t="s">
        <v>963</v>
      </c>
      <c r="K51" s="125">
        <v>682181290</v>
      </c>
      <c r="L51" s="126" t="s">
        <v>1148</v>
      </c>
      <c r="M51" s="182">
        <v>1</v>
      </c>
      <c r="N51" s="126" t="s">
        <v>27</v>
      </c>
      <c r="O51" s="126" t="s">
        <v>1148</v>
      </c>
      <c r="P51" s="80"/>
    </row>
    <row r="52" spans="1:16" s="7" customFormat="1" ht="24.75" customHeight="1" outlineLevel="1" x14ac:dyDescent="0.25">
      <c r="A52" s="145">
        <v>5</v>
      </c>
      <c r="B52" s="124" t="s">
        <v>2681</v>
      </c>
      <c r="C52" s="126" t="s">
        <v>31</v>
      </c>
      <c r="D52" s="123" t="s">
        <v>2688</v>
      </c>
      <c r="E52" s="146">
        <v>43405</v>
      </c>
      <c r="F52" s="146">
        <v>43442</v>
      </c>
      <c r="G52" s="173">
        <f t="shared" si="1"/>
        <v>1.2333333333333334</v>
      </c>
      <c r="H52" s="124" t="s">
        <v>2687</v>
      </c>
      <c r="I52" s="123" t="s">
        <v>453</v>
      </c>
      <c r="J52" s="123" t="s">
        <v>963</v>
      </c>
      <c r="K52" s="125">
        <v>80462928</v>
      </c>
      <c r="L52" s="126" t="s">
        <v>1148</v>
      </c>
      <c r="M52" s="182">
        <v>1</v>
      </c>
      <c r="N52" s="126" t="s">
        <v>27</v>
      </c>
      <c r="O52" s="126" t="s">
        <v>1148</v>
      </c>
      <c r="P52" s="81"/>
    </row>
    <row r="53" spans="1:16" s="7" customFormat="1" ht="24.75" customHeight="1" outlineLevel="1" x14ac:dyDescent="0.25">
      <c r="A53" s="145">
        <v>6</v>
      </c>
      <c r="B53" s="124" t="s">
        <v>2681</v>
      </c>
      <c r="C53" s="126" t="s">
        <v>31</v>
      </c>
      <c r="D53" s="123" t="s">
        <v>2689</v>
      </c>
      <c r="E53" s="146">
        <v>42522</v>
      </c>
      <c r="F53" s="146">
        <v>42674</v>
      </c>
      <c r="G53" s="173">
        <f t="shared" si="1"/>
        <v>5.0666666666666664</v>
      </c>
      <c r="H53" s="121" t="s">
        <v>2690</v>
      </c>
      <c r="I53" s="123" t="s">
        <v>453</v>
      </c>
      <c r="J53" s="123" t="s">
        <v>963</v>
      </c>
      <c r="K53" s="125">
        <v>403698150</v>
      </c>
      <c r="L53" s="126" t="s">
        <v>1148</v>
      </c>
      <c r="M53" s="182">
        <v>1</v>
      </c>
      <c r="N53" s="126" t="s">
        <v>27</v>
      </c>
      <c r="O53" s="126" t="s">
        <v>1148</v>
      </c>
      <c r="P53" s="81"/>
    </row>
    <row r="54" spans="1:16" s="7" customFormat="1" ht="24.75" customHeight="1" outlineLevel="1" x14ac:dyDescent="0.25">
      <c r="A54" s="145">
        <v>7</v>
      </c>
      <c r="B54" s="124" t="s">
        <v>2681</v>
      </c>
      <c r="C54" s="126" t="s">
        <v>31</v>
      </c>
      <c r="D54" s="123" t="s">
        <v>2691</v>
      </c>
      <c r="E54" s="146">
        <v>43405</v>
      </c>
      <c r="F54" s="146">
        <v>43442</v>
      </c>
      <c r="G54" s="173">
        <f t="shared" si="1"/>
        <v>1.2333333333333334</v>
      </c>
      <c r="H54" s="124" t="s">
        <v>2692</v>
      </c>
      <c r="I54" s="123" t="s">
        <v>453</v>
      </c>
      <c r="J54" s="123" t="s">
        <v>973</v>
      </c>
      <c r="K54" s="120">
        <v>90448995</v>
      </c>
      <c r="L54" s="126" t="s">
        <v>1148</v>
      </c>
      <c r="M54" s="182">
        <v>1</v>
      </c>
      <c r="N54" s="126" t="s">
        <v>27</v>
      </c>
      <c r="O54" s="126" t="s">
        <v>1148</v>
      </c>
      <c r="P54" s="81"/>
    </row>
    <row r="55" spans="1:16" s="7" customFormat="1" ht="24.75" customHeight="1" outlineLevel="1" x14ac:dyDescent="0.25">
      <c r="A55" s="145">
        <v>8</v>
      </c>
      <c r="B55" s="124" t="s">
        <v>2681</v>
      </c>
      <c r="C55" s="126" t="s">
        <v>31</v>
      </c>
      <c r="D55" s="123" t="s">
        <v>2693</v>
      </c>
      <c r="E55" s="146">
        <v>42401</v>
      </c>
      <c r="F55" s="146">
        <v>42521</v>
      </c>
      <c r="G55" s="173">
        <f t="shared" si="1"/>
        <v>4</v>
      </c>
      <c r="H55" s="124" t="s">
        <v>2694</v>
      </c>
      <c r="I55" s="123" t="s">
        <v>453</v>
      </c>
      <c r="J55" s="123" t="s">
        <v>971</v>
      </c>
      <c r="K55" s="120">
        <v>335094242</v>
      </c>
      <c r="L55" s="126" t="s">
        <v>1148</v>
      </c>
      <c r="M55" s="182">
        <v>1</v>
      </c>
      <c r="N55" s="126" t="s">
        <v>27</v>
      </c>
      <c r="O55" s="126" t="s">
        <v>1148</v>
      </c>
      <c r="P55" s="81"/>
    </row>
    <row r="56" spans="1:16" s="7" customFormat="1" ht="24.75" customHeight="1" outlineLevel="1" x14ac:dyDescent="0.25">
      <c r="A56" s="145">
        <v>9</v>
      </c>
      <c r="B56" s="124" t="s">
        <v>2681</v>
      </c>
      <c r="C56" s="126" t="s">
        <v>31</v>
      </c>
      <c r="D56" s="123" t="s">
        <v>2695</v>
      </c>
      <c r="E56" s="146">
        <v>42004</v>
      </c>
      <c r="F56" s="146">
        <v>42369</v>
      </c>
      <c r="G56" s="173">
        <f t="shared" si="1"/>
        <v>12.166666666666666</v>
      </c>
      <c r="H56" s="124" t="s">
        <v>2696</v>
      </c>
      <c r="I56" s="123" t="s">
        <v>453</v>
      </c>
      <c r="J56" s="123" t="s">
        <v>971</v>
      </c>
      <c r="K56" s="120">
        <v>2873474656</v>
      </c>
      <c r="L56" s="126" t="s">
        <v>1148</v>
      </c>
      <c r="M56" s="182">
        <v>1</v>
      </c>
      <c r="N56" s="126" t="s">
        <v>27</v>
      </c>
      <c r="O56" s="126" t="s">
        <v>26</v>
      </c>
      <c r="P56" s="81"/>
    </row>
    <row r="57" spans="1:16" s="7" customFormat="1" ht="24.75" customHeight="1" outlineLevel="1" x14ac:dyDescent="0.25">
      <c r="A57" s="145">
        <v>10</v>
      </c>
      <c r="B57" s="124" t="s">
        <v>2681</v>
      </c>
      <c r="C57" s="126" t="s">
        <v>31</v>
      </c>
      <c r="D57" s="123" t="s">
        <v>2695</v>
      </c>
      <c r="E57" s="146">
        <v>42004</v>
      </c>
      <c r="F57" s="146">
        <v>42369</v>
      </c>
      <c r="G57" s="173">
        <f t="shared" si="1"/>
        <v>12.166666666666666</v>
      </c>
      <c r="H57" s="124" t="s">
        <v>2696</v>
      </c>
      <c r="I57" s="123" t="s">
        <v>453</v>
      </c>
      <c r="J57" s="123" t="s">
        <v>973</v>
      </c>
      <c r="K57" s="120">
        <v>2873474656</v>
      </c>
      <c r="L57" s="126" t="s">
        <v>1148</v>
      </c>
      <c r="M57" s="182">
        <v>1</v>
      </c>
      <c r="N57" s="126" t="s">
        <v>27</v>
      </c>
      <c r="O57" s="126" t="s">
        <v>26</v>
      </c>
      <c r="P57" s="81"/>
    </row>
    <row r="58" spans="1:16" s="7" customFormat="1" ht="24.75" customHeight="1" outlineLevel="1" x14ac:dyDescent="0.25">
      <c r="A58" s="145">
        <v>11</v>
      </c>
      <c r="B58" s="124" t="s">
        <v>2681</v>
      </c>
      <c r="C58" s="126" t="s">
        <v>31</v>
      </c>
      <c r="D58" s="123" t="s">
        <v>2697</v>
      </c>
      <c r="E58" s="146">
        <v>42522</v>
      </c>
      <c r="F58" s="146">
        <v>42719</v>
      </c>
      <c r="G58" s="173">
        <f t="shared" si="1"/>
        <v>6.5666666666666664</v>
      </c>
      <c r="H58" s="124" t="s">
        <v>2698</v>
      </c>
      <c r="I58" s="123" t="s">
        <v>453</v>
      </c>
      <c r="J58" s="123" t="s">
        <v>971</v>
      </c>
      <c r="K58" s="125">
        <v>636073682</v>
      </c>
      <c r="L58" s="126" t="s">
        <v>1148</v>
      </c>
      <c r="M58" s="182">
        <v>1</v>
      </c>
      <c r="N58" s="126" t="s">
        <v>27</v>
      </c>
      <c r="O58" s="126" t="s">
        <v>26</v>
      </c>
      <c r="P58" s="81"/>
    </row>
    <row r="59" spans="1:16" s="7" customFormat="1" ht="24.75" customHeight="1" outlineLevel="1" x14ac:dyDescent="0.25">
      <c r="A59" s="145">
        <v>12</v>
      </c>
      <c r="B59" s="124" t="s">
        <v>2681</v>
      </c>
      <c r="C59" s="126" t="s">
        <v>31</v>
      </c>
      <c r="D59" s="123" t="s">
        <v>2699</v>
      </c>
      <c r="E59" s="146">
        <v>42719</v>
      </c>
      <c r="F59" s="146">
        <v>43084</v>
      </c>
      <c r="G59" s="173">
        <f t="shared" si="1"/>
        <v>12.166666666666666</v>
      </c>
      <c r="H59" s="124" t="s">
        <v>2700</v>
      </c>
      <c r="I59" s="123" t="s">
        <v>453</v>
      </c>
      <c r="J59" s="123" t="s">
        <v>963</v>
      </c>
      <c r="K59" s="125">
        <v>814370828</v>
      </c>
      <c r="L59" s="126" t="s">
        <v>1148</v>
      </c>
      <c r="M59" s="182" t="s">
        <v>2701</v>
      </c>
      <c r="N59" s="126" t="s">
        <v>27</v>
      </c>
      <c r="O59" s="126" t="s">
        <v>26</v>
      </c>
      <c r="P59" s="81"/>
    </row>
    <row r="60" spans="1:16" s="7" customFormat="1" ht="24.75" customHeight="1" outlineLevel="1" x14ac:dyDescent="0.25">
      <c r="A60" s="145">
        <v>13</v>
      </c>
      <c r="B60" s="124" t="s">
        <v>2681</v>
      </c>
      <c r="C60" s="126" t="s">
        <v>31</v>
      </c>
      <c r="D60" s="123" t="s">
        <v>2702</v>
      </c>
      <c r="E60" s="146">
        <v>43085</v>
      </c>
      <c r="F60" s="146">
        <v>43312</v>
      </c>
      <c r="G60" s="173">
        <f t="shared" si="1"/>
        <v>7.5666666666666664</v>
      </c>
      <c r="H60" s="124" t="s">
        <v>2703</v>
      </c>
      <c r="I60" s="123" t="s">
        <v>208</v>
      </c>
      <c r="J60" s="123" t="s">
        <v>210</v>
      </c>
      <c r="K60" s="125">
        <v>1346771845</v>
      </c>
      <c r="L60" s="126" t="s">
        <v>1148</v>
      </c>
      <c r="M60" s="182">
        <v>1</v>
      </c>
      <c r="N60" s="126" t="s">
        <v>27</v>
      </c>
      <c r="O60" s="126" t="s">
        <v>1148</v>
      </c>
      <c r="P60" s="81"/>
    </row>
    <row r="61" spans="1:16" s="7" customFormat="1" ht="24.75" customHeight="1" outlineLevel="1" x14ac:dyDescent="0.25">
      <c r="A61" s="145">
        <v>14</v>
      </c>
      <c r="B61" s="124" t="s">
        <v>2681</v>
      </c>
      <c r="C61" s="126" t="s">
        <v>31</v>
      </c>
      <c r="D61" s="123" t="s">
        <v>2704</v>
      </c>
      <c r="E61" s="146">
        <v>43487</v>
      </c>
      <c r="F61" s="146">
        <v>43738</v>
      </c>
      <c r="G61" s="173">
        <f t="shared" si="1"/>
        <v>8.3666666666666671</v>
      </c>
      <c r="H61" s="124" t="s">
        <v>2705</v>
      </c>
      <c r="I61" s="123" t="s">
        <v>208</v>
      </c>
      <c r="J61" s="123" t="s">
        <v>210</v>
      </c>
      <c r="K61" s="125">
        <v>2220408559</v>
      </c>
      <c r="L61" s="126" t="s">
        <v>1148</v>
      </c>
      <c r="M61" s="182">
        <v>1</v>
      </c>
      <c r="N61" s="126" t="s">
        <v>27</v>
      </c>
      <c r="O61" s="126" t="s">
        <v>26</v>
      </c>
      <c r="P61" s="81"/>
    </row>
    <row r="62" spans="1:16" s="7" customFormat="1" ht="24.75" customHeight="1" outlineLevel="1" x14ac:dyDescent="0.25">
      <c r="A62" s="145">
        <v>15</v>
      </c>
      <c r="B62" s="124" t="s">
        <v>2681</v>
      </c>
      <c r="C62" s="126" t="s">
        <v>31</v>
      </c>
      <c r="D62" s="123" t="s">
        <v>2706</v>
      </c>
      <c r="E62" s="146">
        <v>43081</v>
      </c>
      <c r="F62" s="146">
        <v>43312</v>
      </c>
      <c r="G62" s="173">
        <f t="shared" si="1"/>
        <v>7.7</v>
      </c>
      <c r="H62" s="124" t="s">
        <v>2707</v>
      </c>
      <c r="I62" s="123" t="s">
        <v>220</v>
      </c>
      <c r="J62" s="123" t="s">
        <v>505</v>
      </c>
      <c r="K62" s="125">
        <v>763752448</v>
      </c>
      <c r="L62" s="126" t="s">
        <v>1148</v>
      </c>
      <c r="M62" s="182">
        <v>1</v>
      </c>
      <c r="N62" s="126" t="s">
        <v>27</v>
      </c>
      <c r="O62" s="126" t="s">
        <v>1148</v>
      </c>
      <c r="P62" s="81"/>
    </row>
    <row r="63" spans="1:16" s="7" customFormat="1" ht="24.75" customHeight="1" outlineLevel="1" x14ac:dyDescent="0.25">
      <c r="A63" s="145">
        <v>16</v>
      </c>
      <c r="B63" s="124" t="s">
        <v>2681</v>
      </c>
      <c r="C63" s="126" t="s">
        <v>31</v>
      </c>
      <c r="D63" s="123" t="s">
        <v>2708</v>
      </c>
      <c r="E63" s="146">
        <v>43081</v>
      </c>
      <c r="F63" s="146">
        <v>43312</v>
      </c>
      <c r="G63" s="173">
        <f t="shared" si="1"/>
        <v>7.7</v>
      </c>
      <c r="H63" s="124" t="s">
        <v>2707</v>
      </c>
      <c r="I63" s="123" t="s">
        <v>220</v>
      </c>
      <c r="J63" s="123" t="s">
        <v>487</v>
      </c>
      <c r="K63" s="125">
        <v>2391208578</v>
      </c>
      <c r="L63" s="126" t="s">
        <v>1148</v>
      </c>
      <c r="M63" s="182">
        <v>1</v>
      </c>
      <c r="N63" s="126" t="s">
        <v>27</v>
      </c>
      <c r="O63" s="126" t="s">
        <v>26</v>
      </c>
      <c r="P63" s="81"/>
    </row>
    <row r="64" spans="1:16" s="7" customFormat="1" ht="24.75" customHeight="1" outlineLevel="1" x14ac:dyDescent="0.25">
      <c r="A64" s="145">
        <v>17</v>
      </c>
      <c r="B64" s="124" t="s">
        <v>2681</v>
      </c>
      <c r="C64" s="126" t="s">
        <v>31</v>
      </c>
      <c r="D64" s="123" t="s">
        <v>2709</v>
      </c>
      <c r="E64" s="146">
        <v>43405</v>
      </c>
      <c r="F64" s="146">
        <v>43441</v>
      </c>
      <c r="G64" s="173">
        <f t="shared" si="1"/>
        <v>1.2</v>
      </c>
      <c r="H64" s="124" t="s">
        <v>2710</v>
      </c>
      <c r="I64" s="123" t="s">
        <v>208</v>
      </c>
      <c r="J64" s="123" t="s">
        <v>210</v>
      </c>
      <c r="K64" s="125">
        <v>279781871</v>
      </c>
      <c r="L64" s="126" t="s">
        <v>1148</v>
      </c>
      <c r="M64" s="182">
        <v>1</v>
      </c>
      <c r="N64" s="126" t="s">
        <v>27</v>
      </c>
      <c r="O64" s="126" t="s">
        <v>1148</v>
      </c>
      <c r="P64" s="81"/>
    </row>
    <row r="65" spans="1:16" s="7" customFormat="1" ht="24.75" customHeight="1" outlineLevel="1" x14ac:dyDescent="0.25">
      <c r="A65" s="145">
        <v>18</v>
      </c>
      <c r="B65" s="124" t="s">
        <v>2681</v>
      </c>
      <c r="C65" s="126" t="s">
        <v>31</v>
      </c>
      <c r="D65" s="123" t="s">
        <v>2711</v>
      </c>
      <c r="E65" s="146">
        <v>43085</v>
      </c>
      <c r="F65" s="146">
        <v>43312</v>
      </c>
      <c r="G65" s="173">
        <f t="shared" si="1"/>
        <v>7.5666666666666664</v>
      </c>
      <c r="H65" s="124" t="s">
        <v>2712</v>
      </c>
      <c r="I65" s="123" t="s">
        <v>220</v>
      </c>
      <c r="J65" s="123" t="s">
        <v>505</v>
      </c>
      <c r="K65" s="125">
        <v>587764855</v>
      </c>
      <c r="L65" s="126" t="s">
        <v>1148</v>
      </c>
      <c r="M65" s="182">
        <v>1</v>
      </c>
      <c r="N65" s="126" t="s">
        <v>27</v>
      </c>
      <c r="O65" s="126" t="s">
        <v>1148</v>
      </c>
      <c r="P65" s="81"/>
    </row>
    <row r="66" spans="1:16" s="7" customFormat="1" ht="24.75" customHeight="1" outlineLevel="1" x14ac:dyDescent="0.25">
      <c r="A66" s="145">
        <v>19</v>
      </c>
      <c r="B66" s="124" t="s">
        <v>2681</v>
      </c>
      <c r="C66" s="126" t="s">
        <v>31</v>
      </c>
      <c r="D66" s="123" t="s">
        <v>2713</v>
      </c>
      <c r="E66" s="146">
        <v>43087</v>
      </c>
      <c r="F66" s="146">
        <v>43312</v>
      </c>
      <c r="G66" s="173">
        <f t="shared" si="1"/>
        <v>7.5</v>
      </c>
      <c r="H66" s="124" t="s">
        <v>2712</v>
      </c>
      <c r="I66" s="123" t="s">
        <v>220</v>
      </c>
      <c r="J66" s="123" t="s">
        <v>497</v>
      </c>
      <c r="K66" s="125">
        <v>1123239539</v>
      </c>
      <c r="L66" s="126" t="s">
        <v>1148</v>
      </c>
      <c r="M66" s="182">
        <v>1</v>
      </c>
      <c r="N66" s="126" t="s">
        <v>27</v>
      </c>
      <c r="O66" s="126" t="s">
        <v>1148</v>
      </c>
      <c r="P66" s="81"/>
    </row>
    <row r="67" spans="1:16" s="7" customFormat="1" ht="24.75" customHeight="1" outlineLevel="1" x14ac:dyDescent="0.25">
      <c r="A67" s="145">
        <v>20</v>
      </c>
      <c r="B67" s="124" t="s">
        <v>2681</v>
      </c>
      <c r="C67" s="126" t="s">
        <v>31</v>
      </c>
      <c r="D67" s="123" t="s">
        <v>2714</v>
      </c>
      <c r="E67" s="146">
        <v>43085</v>
      </c>
      <c r="F67" s="146">
        <v>43312</v>
      </c>
      <c r="G67" s="173">
        <f t="shared" ref="G67:G82" si="2">IF(AND(E67&lt;&gt;"",F67&lt;&gt;""),((F67-E67)/30),"")</f>
        <v>7.5666666666666664</v>
      </c>
      <c r="H67" s="124" t="s">
        <v>2712</v>
      </c>
      <c r="I67" s="123" t="s">
        <v>220</v>
      </c>
      <c r="J67" s="123" t="s">
        <v>507</v>
      </c>
      <c r="K67" s="125">
        <v>1615006328</v>
      </c>
      <c r="L67" s="126" t="s">
        <v>1148</v>
      </c>
      <c r="M67" s="182">
        <v>1</v>
      </c>
      <c r="N67" s="126" t="s">
        <v>27</v>
      </c>
      <c r="O67" s="126" t="s">
        <v>1148</v>
      </c>
      <c r="P67" s="81"/>
    </row>
    <row r="68" spans="1:16" s="7" customFormat="1" ht="24.75" customHeight="1" outlineLevel="1" x14ac:dyDescent="0.25">
      <c r="A68" s="145">
        <v>21</v>
      </c>
      <c r="B68" s="124" t="s">
        <v>2681</v>
      </c>
      <c r="C68" s="126" t="s">
        <v>31</v>
      </c>
      <c r="D68" s="123" t="s">
        <v>2715</v>
      </c>
      <c r="E68" s="146">
        <v>38016</v>
      </c>
      <c r="F68" s="146">
        <v>38383</v>
      </c>
      <c r="G68" s="173">
        <f t="shared" si="2"/>
        <v>12.233333333333333</v>
      </c>
      <c r="H68" s="124" t="s">
        <v>2716</v>
      </c>
      <c r="I68" s="123" t="s">
        <v>208</v>
      </c>
      <c r="J68" s="123" t="s">
        <v>211</v>
      </c>
      <c r="K68" s="125">
        <v>170697315</v>
      </c>
      <c r="L68" s="126" t="s">
        <v>1148</v>
      </c>
      <c r="M68" s="182">
        <v>1</v>
      </c>
      <c r="N68" s="126" t="s">
        <v>27</v>
      </c>
      <c r="O68" s="126" t="s">
        <v>1148</v>
      </c>
      <c r="P68" s="81"/>
    </row>
    <row r="69" spans="1:16" s="7" customFormat="1" ht="24.75" customHeight="1" outlineLevel="1" x14ac:dyDescent="0.25">
      <c r="A69" s="145">
        <v>22</v>
      </c>
      <c r="B69" s="124" t="s">
        <v>2681</v>
      </c>
      <c r="C69" s="126" t="s">
        <v>31</v>
      </c>
      <c r="D69" s="123" t="s">
        <v>2715</v>
      </c>
      <c r="E69" s="146">
        <v>38016</v>
      </c>
      <c r="F69" s="146">
        <v>38383</v>
      </c>
      <c r="G69" s="173">
        <f t="shared" si="2"/>
        <v>12.233333333333333</v>
      </c>
      <c r="H69" s="124" t="s">
        <v>2716</v>
      </c>
      <c r="I69" s="123" t="s">
        <v>208</v>
      </c>
      <c r="J69" s="123" t="s">
        <v>226</v>
      </c>
      <c r="K69" s="125">
        <v>170697315</v>
      </c>
      <c r="L69" s="126" t="s">
        <v>1148</v>
      </c>
      <c r="M69" s="182">
        <v>1</v>
      </c>
      <c r="N69" s="126" t="s">
        <v>27</v>
      </c>
      <c r="O69" s="126" t="s">
        <v>1148</v>
      </c>
      <c r="P69" s="81"/>
    </row>
    <row r="70" spans="1:16" s="7" customFormat="1" ht="24.75" customHeight="1" outlineLevel="1" x14ac:dyDescent="0.25">
      <c r="A70" s="145">
        <v>23</v>
      </c>
      <c r="B70" s="124" t="s">
        <v>2681</v>
      </c>
      <c r="C70" s="126" t="s">
        <v>31</v>
      </c>
      <c r="D70" s="123" t="s">
        <v>2717</v>
      </c>
      <c r="E70" s="146">
        <v>39481</v>
      </c>
      <c r="F70" s="146">
        <v>39813</v>
      </c>
      <c r="G70" s="173">
        <f t="shared" si="2"/>
        <v>11.066666666666666</v>
      </c>
      <c r="H70" s="124" t="s">
        <v>2718</v>
      </c>
      <c r="I70" s="123" t="s">
        <v>453</v>
      </c>
      <c r="J70" s="123" t="s">
        <v>983</v>
      </c>
      <c r="K70" s="125">
        <v>77694355</v>
      </c>
      <c r="L70" s="126" t="s">
        <v>1148</v>
      </c>
      <c r="M70" s="182">
        <v>1</v>
      </c>
      <c r="N70" s="126" t="s">
        <v>27</v>
      </c>
      <c r="O70" s="126" t="s">
        <v>1148</v>
      </c>
      <c r="P70" s="81"/>
    </row>
    <row r="71" spans="1:16" s="7" customFormat="1" ht="24.75" customHeight="1" outlineLevel="1" x14ac:dyDescent="0.25">
      <c r="A71" s="145">
        <v>24</v>
      </c>
      <c r="B71" s="124" t="s">
        <v>2681</v>
      </c>
      <c r="C71" s="126" t="s">
        <v>31</v>
      </c>
      <c r="D71" s="123" t="s">
        <v>2719</v>
      </c>
      <c r="E71" s="146">
        <v>42720</v>
      </c>
      <c r="F71" s="146">
        <v>43084</v>
      </c>
      <c r="G71" s="173">
        <f t="shared" si="2"/>
        <v>12.133333333333333</v>
      </c>
      <c r="H71" s="124" t="s">
        <v>2720</v>
      </c>
      <c r="I71" s="123" t="s">
        <v>220</v>
      </c>
      <c r="J71" s="123" t="s">
        <v>507</v>
      </c>
      <c r="K71" s="125">
        <v>2418327396</v>
      </c>
      <c r="L71" s="126" t="s">
        <v>1148</v>
      </c>
      <c r="M71" s="182">
        <v>1</v>
      </c>
      <c r="N71" s="126" t="s">
        <v>27</v>
      </c>
      <c r="O71" s="126" t="s">
        <v>1148</v>
      </c>
      <c r="P71" s="81"/>
    </row>
    <row r="72" spans="1:16" s="7" customFormat="1" ht="24.75" customHeight="1" outlineLevel="1" x14ac:dyDescent="0.25">
      <c r="A72" s="145">
        <v>25</v>
      </c>
      <c r="B72" s="124" t="s">
        <v>2681</v>
      </c>
      <c r="C72" s="126" t="s">
        <v>31</v>
      </c>
      <c r="D72" s="123" t="s">
        <v>2722</v>
      </c>
      <c r="E72" s="146">
        <v>42720</v>
      </c>
      <c r="F72" s="146">
        <v>43084</v>
      </c>
      <c r="G72" s="173">
        <f t="shared" si="2"/>
        <v>12.133333333333333</v>
      </c>
      <c r="H72" s="124" t="s">
        <v>2720</v>
      </c>
      <c r="I72" s="123" t="s">
        <v>220</v>
      </c>
      <c r="J72" s="123" t="s">
        <v>505</v>
      </c>
      <c r="K72" s="125">
        <v>865597970</v>
      </c>
      <c r="L72" s="126" t="s">
        <v>1148</v>
      </c>
      <c r="M72" s="182">
        <v>1</v>
      </c>
      <c r="N72" s="126" t="s">
        <v>27</v>
      </c>
      <c r="O72" s="126" t="s">
        <v>1148</v>
      </c>
      <c r="P72" s="81"/>
    </row>
    <row r="73" spans="1:16" s="7" customFormat="1" ht="24.75" customHeight="1" outlineLevel="1" x14ac:dyDescent="0.25">
      <c r="A73" s="145">
        <v>26</v>
      </c>
      <c r="B73" s="124" t="s">
        <v>2681</v>
      </c>
      <c r="C73" s="126" t="s">
        <v>31</v>
      </c>
      <c r="D73" s="123" t="s">
        <v>2721</v>
      </c>
      <c r="E73" s="146">
        <v>42720</v>
      </c>
      <c r="F73" s="146">
        <v>43084</v>
      </c>
      <c r="G73" s="173">
        <f t="shared" si="2"/>
        <v>12.133333333333333</v>
      </c>
      <c r="H73" s="124" t="s">
        <v>2723</v>
      </c>
      <c r="I73" s="123" t="s">
        <v>220</v>
      </c>
      <c r="J73" s="123" t="s">
        <v>505</v>
      </c>
      <c r="K73" s="125">
        <v>1305365348</v>
      </c>
      <c r="L73" s="126" t="s">
        <v>1148</v>
      </c>
      <c r="M73" s="182">
        <v>1</v>
      </c>
      <c r="N73" s="126" t="s">
        <v>27</v>
      </c>
      <c r="O73" s="126" t="s">
        <v>1148</v>
      </c>
      <c r="P73" s="81"/>
    </row>
    <row r="74" spans="1:16" s="7" customFormat="1" ht="24.75" customHeight="1" outlineLevel="1" x14ac:dyDescent="0.25">
      <c r="A74" s="145">
        <v>27</v>
      </c>
      <c r="B74" s="124" t="s">
        <v>2681</v>
      </c>
      <c r="C74" s="126" t="s">
        <v>31</v>
      </c>
      <c r="D74" s="123" t="s">
        <v>2724</v>
      </c>
      <c r="E74" s="146">
        <v>42522</v>
      </c>
      <c r="F74" s="146">
        <v>42719</v>
      </c>
      <c r="G74" s="173">
        <f t="shared" si="2"/>
        <v>6.5666666666666664</v>
      </c>
      <c r="H74" s="124" t="s">
        <v>2725</v>
      </c>
      <c r="I74" s="123" t="s">
        <v>453</v>
      </c>
      <c r="J74" s="123" t="s">
        <v>971</v>
      </c>
      <c r="K74" s="125">
        <v>636073682</v>
      </c>
      <c r="L74" s="126" t="s">
        <v>1148</v>
      </c>
      <c r="M74" s="182">
        <v>1</v>
      </c>
      <c r="N74" s="126" t="s">
        <v>27</v>
      </c>
      <c r="O74" s="126" t="s">
        <v>1148</v>
      </c>
      <c r="P74" s="81"/>
    </row>
    <row r="75" spans="1:16" s="7" customFormat="1" ht="24.75" customHeight="1" outlineLevel="1" x14ac:dyDescent="0.25">
      <c r="A75" s="145">
        <v>28</v>
      </c>
      <c r="B75" s="124" t="s">
        <v>2681</v>
      </c>
      <c r="C75" s="126" t="s">
        <v>31</v>
      </c>
      <c r="D75" s="123" t="s">
        <v>2726</v>
      </c>
      <c r="E75" s="146">
        <v>43922</v>
      </c>
      <c r="F75" s="146">
        <v>44165</v>
      </c>
      <c r="G75" s="173">
        <f t="shared" si="2"/>
        <v>8.1</v>
      </c>
      <c r="H75" s="124" t="s">
        <v>2727</v>
      </c>
      <c r="I75" s="123" t="s">
        <v>208</v>
      </c>
      <c r="J75" s="123" t="s">
        <v>226</v>
      </c>
      <c r="K75" s="125">
        <v>523644458</v>
      </c>
      <c r="L75" s="126" t="s">
        <v>1148</v>
      </c>
      <c r="M75" s="182">
        <v>1</v>
      </c>
      <c r="N75" s="126" t="s">
        <v>2639</v>
      </c>
      <c r="O75" s="126" t="s">
        <v>1148</v>
      </c>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t="s">
        <v>2728</v>
      </c>
      <c r="E114" s="146">
        <v>43885</v>
      </c>
      <c r="F114" s="146">
        <v>44196</v>
      </c>
      <c r="G114" s="173">
        <f>IF(AND(E114&lt;&gt;"",F114&lt;&gt;""),((F114-E114)/30),"")</f>
        <v>10.366666666666667</v>
      </c>
      <c r="H114" s="124" t="s">
        <v>2730</v>
      </c>
      <c r="I114" s="123" t="s">
        <v>208</v>
      </c>
      <c r="J114" s="123" t="s">
        <v>210</v>
      </c>
      <c r="K114" s="125">
        <v>4546662187</v>
      </c>
      <c r="L114" s="102">
        <f>+IF(AND(K114&gt;0,O114="Ejecución"),(K114/877802)*Tabla283[[#This Row],[% participación]],IF(AND(K114&gt;0,O114&lt;&gt;"Ejecución"),"-",""))</f>
        <v>5179.5988013242168</v>
      </c>
      <c r="M114" s="126" t="s">
        <v>1148</v>
      </c>
      <c r="N114" s="182">
        <v>1</v>
      </c>
      <c r="O114" s="178" t="s">
        <v>1150</v>
      </c>
      <c r="P114" s="80"/>
    </row>
    <row r="115" spans="1:16" s="6" customFormat="1" ht="24.75" customHeight="1" x14ac:dyDescent="0.25">
      <c r="A115" s="144">
        <v>2</v>
      </c>
      <c r="B115" s="176" t="s">
        <v>2671</v>
      </c>
      <c r="C115" s="177" t="s">
        <v>31</v>
      </c>
      <c r="D115" s="123" t="s">
        <v>2729</v>
      </c>
      <c r="E115" s="146">
        <v>44174</v>
      </c>
      <c r="F115" s="146">
        <v>44773</v>
      </c>
      <c r="G115" s="173">
        <f t="shared" ref="G115:G160" si="3">IF(AND(E115&lt;&gt;"",F115&lt;&gt;""),((F115-E115)/30),"")</f>
        <v>19.966666666666665</v>
      </c>
      <c r="H115" s="124" t="s">
        <v>2727</v>
      </c>
      <c r="I115" s="123" t="s">
        <v>208</v>
      </c>
      <c r="J115" s="123" t="s">
        <v>226</v>
      </c>
      <c r="K115" s="68">
        <v>1661048033</v>
      </c>
      <c r="L115" s="102">
        <f>+IF(AND(K115&gt;0,O115="Ejecución"),(K115/877802)*Tabla283[[#This Row],[% participación]],IF(AND(K115&gt;0,O115&lt;&gt;"Ejecución"),"-",""))</f>
        <v>1892.2809847778883</v>
      </c>
      <c r="M115" s="126" t="s">
        <v>1148</v>
      </c>
      <c r="N115" s="182">
        <v>1</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t="s">
        <v>2622</v>
      </c>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v>1.4999999999999999E-2</v>
      </c>
      <c r="G179" s="180">
        <f>IF(F179&gt;0,SUM(E179+F179),"")</f>
        <v>3.5000000000000003E-2</v>
      </c>
      <c r="H179" s="5"/>
      <c r="I179" s="221" t="s">
        <v>2674</v>
      </c>
      <c r="J179" s="222"/>
      <c r="K179" s="222"/>
      <c r="L179" s="223"/>
      <c r="M179" s="179">
        <v>0.02</v>
      </c>
      <c r="O179" s="8"/>
      <c r="Q179" s="19"/>
      <c r="R179" s="19"/>
      <c r="S179" s="180">
        <f>IF(M179&gt;0,SUM(L179+M179),"")</f>
        <v>0.02</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170" t="s">
        <v>2633</v>
      </c>
      <c r="E185" s="96">
        <f>+(C185*SUM(K20:K35))</f>
        <v>138553858.59</v>
      </c>
      <c r="F185" s="94"/>
      <c r="G185" s="95"/>
      <c r="H185" s="90"/>
      <c r="I185" s="92" t="s">
        <v>2632</v>
      </c>
      <c r="J185" s="185">
        <f>M179</f>
        <v>0.02</v>
      </c>
      <c r="K185" s="231" t="s">
        <v>2633</v>
      </c>
      <c r="L185" s="231"/>
      <c r="M185" s="96">
        <f>+J185*K20</f>
        <v>79173633.480000004</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50"/>
      <c r="Q192" s="155"/>
      <c r="R192" s="156"/>
      <c r="S192" s="156"/>
      <c r="T192" s="155"/>
    </row>
    <row r="193" spans="1:18" x14ac:dyDescent="0.25">
      <c r="A193" s="9"/>
      <c r="C193" s="129">
        <v>40879</v>
      </c>
      <c r="D193" s="5"/>
      <c r="E193" s="128">
        <v>1908</v>
      </c>
      <c r="F193" s="5"/>
      <c r="G193" s="5"/>
      <c r="H193" s="148" t="s">
        <v>2731</v>
      </c>
      <c r="J193" s="5"/>
      <c r="K193" s="129">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2732</v>
      </c>
      <c r="J211" s="27" t="s">
        <v>2627</v>
      </c>
      <c r="K211" s="149" t="s">
        <v>2732</v>
      </c>
      <c r="L211" s="21"/>
      <c r="M211" s="21"/>
      <c r="N211" s="21"/>
      <c r="O211" s="8"/>
    </row>
    <row r="212" spans="1:15" x14ac:dyDescent="0.25">
      <c r="A212" s="9"/>
      <c r="B212" s="27" t="s">
        <v>2624</v>
      </c>
      <c r="C212" s="148" t="s">
        <v>2731</v>
      </c>
      <c r="D212" s="21"/>
      <c r="G212" s="27" t="s">
        <v>2626</v>
      </c>
      <c r="H212" s="149" t="s">
        <v>2733</v>
      </c>
      <c r="J212" s="27" t="s">
        <v>2628</v>
      </c>
      <c r="K212" s="14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44194.61623576389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9" t="str">
        <f>HYPERLINK("#Integrante_3!A109","CAPACIDAD RESIDUAL")</f>
        <v>CAPACIDAD RESIDUAL</v>
      </c>
      <c r="F8" s="210"/>
      <c r="G8" s="21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9" t="str">
        <f>HYPERLINK("#Integrante_3!A162","TALENTO HUMANO")</f>
        <v>TALENTO HUMANO</v>
      </c>
      <c r="F9" s="210"/>
      <c r="G9" s="21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9" t="str">
        <f>HYPERLINK("#Integrante_3!F162","INFRAESTRUCTURA")</f>
        <v>INFRAESTRUCTURA</v>
      </c>
      <c r="F10" s="210"/>
      <c r="G10" s="21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44194.61623576389</v>
      </c>
      <c r="W20" s="107">
        <f ca="1">NOW()</f>
        <v>44194.61623576389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6"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5"/>
      <c r="S175" s="19"/>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65" t="s">
        <v>2623</v>
      </c>
      <c r="S176" s="19"/>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2674</v>
      </c>
      <c r="J177" s="222"/>
      <c r="K177" s="222"/>
      <c r="L177" s="223"/>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44194.61623576389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9" t="str">
        <f>HYPERLINK("#Integrante_4!A109","CAPACIDAD RESIDUAL")</f>
        <v>CAPACIDAD RESIDUAL</v>
      </c>
      <c r="F8" s="210"/>
      <c r="G8" s="21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9" t="str">
        <f>HYPERLINK("#Integrante_4!A162","TALENTO HUMANO")</f>
        <v>TALENTO HUMANO</v>
      </c>
      <c r="F9" s="210"/>
      <c r="G9" s="21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9" t="str">
        <f>HYPERLINK("#Integrante_4!F162","INFRAESTRUCTURA")</f>
        <v>INFRAESTRUCTURA</v>
      </c>
      <c r="F10" s="210"/>
      <c r="G10" s="21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44194.61623576389</v>
      </c>
      <c r="W20" s="107">
        <f ca="1">NOW()</f>
        <v>44194.61623576389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5"/>
      <c r="S177" s="19"/>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65" t="s">
        <v>2623</v>
      </c>
      <c r="S178" s="19"/>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2674</v>
      </c>
      <c r="J179" s="222"/>
      <c r="K179" s="222"/>
      <c r="L179" s="223"/>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44194.61623576389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9" t="str">
        <f>HYPERLINK("#Integrante_5!A109","CAPACIDAD RESIDUAL")</f>
        <v>CAPACIDAD RESIDUAL</v>
      </c>
      <c r="F8" s="210"/>
      <c r="G8" s="21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9" t="str">
        <f>HYPERLINK("#Integrante_5!A162","TALENTO HUMANO")</f>
        <v>TALENTO HUMANO</v>
      </c>
      <c r="F9" s="210"/>
      <c r="G9" s="21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9" t="str">
        <f>HYPERLINK("#Integrante_5!F162","INFRAESTRUCTURA")</f>
        <v>INFRAESTRUCTURA</v>
      </c>
      <c r="F10" s="210"/>
      <c r="G10" s="21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44194.61623576389</v>
      </c>
      <c r="W20" s="107">
        <f ca="1">NOW()</f>
        <v>44194.61623576389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6"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5"/>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9"/>
      <c r="S176" s="165" t="s">
        <v>2623</v>
      </c>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2672</v>
      </c>
      <c r="J177" s="222"/>
      <c r="K177" s="222"/>
      <c r="L177" s="223"/>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44194.61623576389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9" t="str">
        <f>HYPERLINK("#Integrante_6!A109","CAPACIDAD RESIDUAL")</f>
        <v>CAPACIDAD RESIDUAL</v>
      </c>
      <c r="F8" s="210"/>
      <c r="G8" s="21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9" t="str">
        <f>HYPERLINK("#Integrante_6!A162","TALENTO HUMANO")</f>
        <v>TALENTO HUMANO</v>
      </c>
      <c r="F9" s="210"/>
      <c r="G9" s="21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9" t="str">
        <f>HYPERLINK("#Integrante_6!F162","INFRAESTRUCTURA")</f>
        <v>INFRAESTRUCTURA</v>
      </c>
      <c r="F10" s="210"/>
      <c r="G10" s="21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44194.61623576389</v>
      </c>
      <c r="W20" s="107">
        <f ca="1">NOW()</f>
        <v>44194.61623576389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2672</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www.w3.org/XML/1998/namespace"/>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infopath/2007/PartnerControl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Javier</cp:lastModifiedBy>
  <cp:lastPrinted>2020-12-11T17:12:38Z</cp:lastPrinted>
  <dcterms:created xsi:type="dcterms:W3CDTF">2020-10-14T21:57:42Z</dcterms:created>
  <dcterms:modified xsi:type="dcterms:W3CDTF">2020-12-29T19:48:14Z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