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NUEVA CONTRATACION FUNDANIÑE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<sst xmlns="http://schemas.openxmlformats.org/spreadsheetml/2006/main" count="3127" uniqueCount="2706">
  <si>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</si>
  <si>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</si>
  <si>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</si>
  <si>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</si>
  <si>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</si>
  <si>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</si>
  <si>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</si>
  <si>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</si>
  <si>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</si>
  <si>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</si>
  <si>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</si>
  <si>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</si>
  <si>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</si>
  <si>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</si>
  <si>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</si>
  <si>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</si>
  <si>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</si>
  <si>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</si>
  <si>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</si>
  <si>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</si>
  <si>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</si>
  <si>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</si>
  <si>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</si>
  <si>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</si>
  <si>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</si>
  <si>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</si>
  <si>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</si>
  <si>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</si>
  <si>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</si>
  <si>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</si>
  <si>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</si>
  <si>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</si>
  <si>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</si>
  <si>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</si>
  <si>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</si>
  <si>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</si>
  <si>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</si>
  <si>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</si>
  <si>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</si>
  <si>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</si>
  <si>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</si>
  <si>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</si>
  <si>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</si>
  <si>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</si>
  <si>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</si>
  <si>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</si>
  <si>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</si>
  <si>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</si>
  <si>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</si>
  <si>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</si>
  <si>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</si>
  <si>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</si>
  <si>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</si>
  <si>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</si>
  <si>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</si>
  <si>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</si>
  <si>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</si>
  <si>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</si>
  <si>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</si>
  <si>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</si>
  <si>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</si>
  <si>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</si>
  <si>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</si>
  <si>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</si>
  <si>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</si>
  <si>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</si>
  <si>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</si>
  <si>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</si>
  <si>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</si>
  <si>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</si>
  <si>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</si>
  <si>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</si>
  <si>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</si>
  <si>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</si>
  <si>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</si>
  <si>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</si>
  <si>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</si>
  <si>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</si>
  <si>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</si>
  <si>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</si>
  <si>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</si>
  <si>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</si>
  <si>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</si>
  <si>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</si>
  <si>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</si>
  <si>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</si>
  <si>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</si>
  <si>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</si>
  <si>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</si>
  <si>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</si>
  <si>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</si>
  <si>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</si>
  <si>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</si>
  <si>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</si>
  <si>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</si>
  <si>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</si>
  <si>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</si>
  <si>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</si>
  <si>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</si>
  <si>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</si>
  <si>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</si>
  <si>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</si>
  <si>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</si>
  <si>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</si>
  <si>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</si>
  <si>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</si>
  <si>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</si>
  <si>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</si>
  <si>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</si>
  <si>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</si>
  <si>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</si>
  <si>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</si>
  <si>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</si>
  <si>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</si>
  <si>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</si>
  <si>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</si>
  <si>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</si>
  <si>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</si>
  <si>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</si>
  <si>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</si>
  <si>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</si>
  <si>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</si>
  <si>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</si>
  <si>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</si>
  <si>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</si>
  <si>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</si>
  <si>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</si>
  <si>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</si>
  <si>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</si>
  <si>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</si>
  <si>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</si>
  <si>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</si>
  <si>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</si>
  <si>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</si>
  <si>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</si>
  <si>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</si>
  <si>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</si>
  <si>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</si>
  <si>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</si>
  <si>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</si>
  <si>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</si>
  <si>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</si>
  <si>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</si>
  <si>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</si>
  <si>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</si>
  <si>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</si>
  <si>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</si>
  <si>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</si>
  <si>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</si>
  <si>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</si>
  <si>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</si>
  <si>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</si>
  <si>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</si>
  <si>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</si>
  <si>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</si>
  <si>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</si>
  <si>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</si>
  <si>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</si>
  <si>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</si>
  <si>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</si>
  <si>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</si>
  <si>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</si>
  <si>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</si>
  <si>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</si>
  <si>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</si>
  <si>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</si>
  <si>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</si>
  <si>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</si>
  <si>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</si>
  <si>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</si>
  <si>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</si>
  <si>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</si>
  <si>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</si>
  <si>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</si>
  <si>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</si>
  <si>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</si>
  <si>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</si>
  <si>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</si>
  <si>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</si>
  <si>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</si>
  <si>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</si>
  <si>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</si>
  <si>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</si>
  <si>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</si>
  <si>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</si>
  <si>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</si>
  <si>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</si>
  <si>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</si>
  <si>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</si>
  <si>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</si>
  <si>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</si>
  <si>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</si>
  <si>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</si>
  <si>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</si>
  <si>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</si>
  <si>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</si>
  <si>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</si>
  <si>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</si>
  <si>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</si>
  <si>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</si>
  <si>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</si>
  <si>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</si>
  <si>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</si>
  <si>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</si>
  <si>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</si>
  <si>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</si>
  <si>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</si>
  <si>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</si>
  <si>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</si>
  <si>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</si>
  <si>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</si>
  <si>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</si>
  <si>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</si>
  <si>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</si>
  <si>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</si>
  <si>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</si>
  <si>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</si>
  <si>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</si>
  <si>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</si>
  <si>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</si>
  <si>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</si>
  <si>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</si>
  <si>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</si>
  <si>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</si>
  <si>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</si>
  <si>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</si>
  <si>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</si>
  <si>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</si>
  <si>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</si>
  <si>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</si>
  <si>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</si>
  <si>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</si>
  <si>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</si>
  <si>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</si>
  <si>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</si>
  <si>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</si>
  <si>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</si>
  <si>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</si>
  <si>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</si>
  <si>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</si>
  <si>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</si>
  <si>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</si>
  <si>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</si>
  <si>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</si>
  <si>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</si>
  <si>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</si>
  <si>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</si>
  <si>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</si>
  <si>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</si>
  <si>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</si>
  <si>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</si>
  <si>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</si>
  <si>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</si>
  <si>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</si>
  <si>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</si>
  <si>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</si>
  <si>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</si>
  <si>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</si>
  <si>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</si>
  <si>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</si>
  <si>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</si>
  <si>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</si>
  <si>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</si>
  <si>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</si>
  <si>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</si>
  <si>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</si>
  <si>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</si>
  <si>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</si>
  <si>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</si>
  <si>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</si>
  <si>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</si>
  <si>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</si>
  <si>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</si>
  <si>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</si>
  <si>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</si>
  <si>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</si>
  <si>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</si>
  <si>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</si>
  <si>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</si>
  <si>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</si>
  <si>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</si>
  <si>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</si>
  <si>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</si>
  <si>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</si>
  <si>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</si>
  <si>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</si>
  <si>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</si>
  <si>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</si>
  <si>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</si>
  <si>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</si>
  <si>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</si>
  <si>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</si>
  <si>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</si>
  <si>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</si>
  <si>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</si>
  <si>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</si>
  <si>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</si>
  <si>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</si>
  <si>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</si>
  <si>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</si>
  <si>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</si>
  <si>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</si>
  <si>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</si>
  <si>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</si>
  <si>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</si>
  <si>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</si>
  <si>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</si>
  <si>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</si>
  <si>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</si>
  <si>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</si>
  <si>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</si>
  <si>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</si>
  <si>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</si>
  <si>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</si>
  <si>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</si>
  <si>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</si>
  <si>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</si>
  <si>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</si>
  <si>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</si>
  <si>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</si>
  <si>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</si>
  <si>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</si>
  <si>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</si>
  <si>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</si>
  <si>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</si>
  <si>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</si>
  <si>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</si>
  <si>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</si>
  <si>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</si>
  <si>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</si>
  <si>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</si>
  <si>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</si>
  <si>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</si>
  <si>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</si>
  <si>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</si>
  <si>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</si>
  <si>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</si>
  <si>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</si>
  <si>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</si>
  <si>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</si>
  <si>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</si>
  <si>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</si>
  <si>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</si>
  <si>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</si>
  <si>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</si>
  <si>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</si>
  <si>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</si>
  <si>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</si>
  <si>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</si>
  <si>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</si>
  <si>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</si>
  <si>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</si>
  <si>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</si>
  <si>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</si>
  <si>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</si>
  <si>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</si>
  <si>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</si>
  <si>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</si>
  <si>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</si>
  <si>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</si>
  <si>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</si>
  <si>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</si>
  <si>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</si>
  <si>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</si>
  <si>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</si>
  <si>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</si>
  <si>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</si>
  <si>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</si>
  <si>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</si>
  <si>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</si>
  <si>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</si>
  <si>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</si>
  <si>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</si>
  <si>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</si>
  <si>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</si>
  <si>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</si>
  <si>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</si>
  <si>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</si>
  <si>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</si>
  <si>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</si>
  <si>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</si>
  <si>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</si>
  <si>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</si>
  <si>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</si>
  <si>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</si>
  <si>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</si>
  <si>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</si>
  <si>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</si>
  <si>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</si>
  <si>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</si>
  <si>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</si>
  <si>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</si>
  <si>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</si>
  <si>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</si>
  <si>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</si>
  <si>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</si>
  <si>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</si>
  <si>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</si>
  <si>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</si>
  <si>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</si>
  <si>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</si>
  <si>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</si>
  <si>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</si>
  <si>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</si>
  <si>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</si>
  <si>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</si>
  <si>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</si>
  <si>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</si>
  <si>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</si>
  <si>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</si>
  <si>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</si>
  <si>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</si>
  <si>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</si>
  <si>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</si>
  <si>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</si>
  <si>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</si>
  <si>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</si>
  <si>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</si>
  <si>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</si>
  <si>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</si>
  <si>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</si>
  <si>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</si>
  <si>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</si>
  <si>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</si>
  <si>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</si>
  <si>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</si>
  <si>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</si>
  <si>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</si>
  <si>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</si>
  <si>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</si>
  <si>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</si>
  <si>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</si>
  <si>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</si>
  <si>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</si>
  <si>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</si>
  <si>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</si>
  <si>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</si>
  <si>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</si>
  <si>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</si>
  <si>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</si>
  <si>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</si>
  <si>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</si>
  <si>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</si>
  <si>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</si>
  <si>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</si>
  <si>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</si>
  <si>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</si>
  <si>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</si>
  <si>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</si>
  <si>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</si>
  <si>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</si>
  <si>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</si>
  <si>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</si>
  <si>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</si>
  <si>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</si>
  <si>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</si>
  <si>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</si>
  <si>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</si>
  <si>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</si>
  <si>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</si>
  <si>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</si>
  <si>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</si>
  <si>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</si>
  <si>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</si>
  <si>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</si>
  <si>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</si>
  <si>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</si>
  <si>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</si>
  <si>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</si>
  <si>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</si>
  <si>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</si>
  <si>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</si>
  <si>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</si>
  <si>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</si>
  <si>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</si>
  <si>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</si>
  <si>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</si>
  <si>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</si>
  <si>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</si>
  <si>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</si>
  <si>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</si>
  <si>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</si>
  <si>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</si>
  <si>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</si>
  <si>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</si>
  <si>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</si>
  <si>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</si>
  <si>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</si>
  <si>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</si>
  <si>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</si>
  <si>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</si>
  <si>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</si>
  <si>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</si>
  <si>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</si>
  <si>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</si>
  <si>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</si>
  <si>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</si>
  <si>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</si>
  <si>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</si>
  <si>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</si>
  <si>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</si>
  <si>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</si>
  <si>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</si>
  <si>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</si>
  <si>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</si>
  <si>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</si>
  <si>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</si>
  <si>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</si>
  <si>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</si>
  <si>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</si>
  <si>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</si>
  <si>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</si>
  <si>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</si>
  <si>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</si>
  <si>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</si>
  <si>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</si>
  <si>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</si>
  <si>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</si>
  <si>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</si>
  <si>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</si>
  <si>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</si>
  <si>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</si>
  <si>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</si>
  <si>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</si>
  <si>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</si>
  <si>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</si>
  <si>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</si>
  <si>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</si>
  <si>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</si>
  <si>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</si>
  <si>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</si>
  <si>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</si>
  <si>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</si>
  <si>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</si>
  <si>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</si>
  <si>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</si>
  <si>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</si>
  <si>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</si>
  <si>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</si>
  <si>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</si>
  <si>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</si>
  <si>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</si>
  <si>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</si>
  <si>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</si>
  <si>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</si>
  <si>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</si>
  <si>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</si>
  <si>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</si>
  <si>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</si>
  <si>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</si>
  <si>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</si>
  <si>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</si>
  <si>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</si>
  <si>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</si>
  <si>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</si>
  <si>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</si>
  <si>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</si>
  <si>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</si>
  <si>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</si>
  <si>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</si>
  <si>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</si>
  <si>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</si>
  <si>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</si>
  <si>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</si>
  <si>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</si>
  <si>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</si>
  <si>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</si>
  <si>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</si>
  <si>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</si>
  <si>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</si>
  <si>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</si>
  <si>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</si>
  <si>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</si>
  <si>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</si>
  <si>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</si>
  <si>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</si>
  <si>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</si>
  <si>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</si>
  <si>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</si>
  <si>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</si>
  <si>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</si>
  <si>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</si>
  <si>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</si>
  <si>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</si>
  <si>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</si>
  <si>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</si>
  <si>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</si>
  <si>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</si>
  <si>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</si>
  <si>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</si>
  <si>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</si>
  <si>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</si>
  <si>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</si>
  <si>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</si>
  <si>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</si>
  <si>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</si>
  <si>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</si>
  <si>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</si>
  <si>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</si>
  <si>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</si>
  <si>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</si>
  <si>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</si>
  <si>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</si>
  <si>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</si>
  <si>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</si>
  <si>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</si>
  <si>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</si>
  <si>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</si>
  <si>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</si>
  <si>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</si>
  <si>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</si>
  <si>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</si>
  <si>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</si>
  <si>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</si>
  <si>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</si>
  <si>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</si>
  <si>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</si>
  <si>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</si>
  <si>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</si>
  <si>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</si>
  <si>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</si>
  <si>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</si>
  <si>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</si>
  <si>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</si>
  <si>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</si>
  <si>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</si>
  <si>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</si>
  <si>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</si>
  <si>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</si>
  <si>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</si>
  <si>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</si>
  <si>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</si>
  <si>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</si>
  <si>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</si>
  <si>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</si>
  <si>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</si>
  <si>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</si>
  <si>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</si>
  <si>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</si>
  <si>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</si>
  <si>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</si>
  <si>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</si>
  <si>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</si>
  <si>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</si>
  <si>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</si>
  <si>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</si>
  <si>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</si>
  <si>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</si>
  <si>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</si>
  <si>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</si>
  <si>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</si>
  <si>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</si>
  <si>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</si>
  <si>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</si>
  <si>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</si>
  <si>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</si>
  <si>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</si>
  <si>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</si>
  <si>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</si>
  <si>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</si>
  <si>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</si>
  <si>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</si>
  <si>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</si>
  <si>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</si>
  <si>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</si>
  <si>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</si>
  <si>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</si>
  <si>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</si>
  <si>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</si>
  <si>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</si>
  <si>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</si>
  <si>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</si>
  <si>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</si>
  <si>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</si>
  <si>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</si>
  <si>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</si>
  <si>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</si>
  <si>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</si>
  <si>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</si>
  <si>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</si>
  <si>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</si>
  <si>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</si>
  <si>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</si>
  <si>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</si>
  <si>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</si>
  <si>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</si>
  <si>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</si>
  <si>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</si>
  <si>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</si>
  <si>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</si>
  <si>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</si>
  <si>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</si>
  <si>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</si>
  <si>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</si>
  <si>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</si>
  <si>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</si>
  <si>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</si>
  <si>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</si>
  <si>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</si>
  <si>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</si>
  <si>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</si>
  <si>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</si>
  <si>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</si>
  <si>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</si>
  <si>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</si>
  <si>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</si>
  <si>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</si>
  <si>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</si>
  <si>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</si>
  <si>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</si>
  <si>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</si>
  <si>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</si>
  <si>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</si>
  <si>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</si>
  <si>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</si>
  <si>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</si>
  <si>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</si>
  <si>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</si>
  <si>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</si>
  <si>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</si>
  <si>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</si>
  <si>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</si>
  <si>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</si>
  <si>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</si>
  <si>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</si>
  <si>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</si>
  <si>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</si>
  <si>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</si>
  <si>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</si>
  <si>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</si>
  <si>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</si>
  <si>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</si>
  <si>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</si>
  <si>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</si>
  <si>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</si>
  <si>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</si>
  <si>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</si>
  <si>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</si>
  <si>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</si>
  <si>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</si>
  <si>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</si>
  <si>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</si>
  <si>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</si>
  <si>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</si>
  <si>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</si>
  <si>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</si>
  <si>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</si>
  <si>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</si>
  <si>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</si>
  <si>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</si>
  <si>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</si>
  <si>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</si>
  <si>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</si>
  <si>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</si>
  <si>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</si>
  <si>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</si>
  <si>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</si>
  <si>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</si>
  <si>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</si>
  <si>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</si>
  <si>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</si>
  <si>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</si>
  <si>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</si>
  <si>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</si>
  <si>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</si>
  <si>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</si>
  <si>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</si>
  <si>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</si>
  <si>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</si>
  <si>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</si>
  <si>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</si>
  <si>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</si>
  <si>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</si>
  <si>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</si>
  <si>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</si>
  <si>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</si>
  <si>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</si>
  <si>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</si>
  <si>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</si>
  <si>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</si>
  <si>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</si>
  <si>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</si>
  <si>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</si>
  <si>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</si>
  <si>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</si>
  <si>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</si>
  <si>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</si>
  <si>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</si>
  <si>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</si>
  <si>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</si>
  <si>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</si>
  <si>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</si>
  <si>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</si>
  <si>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</si>
  <si>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</si>
  <si>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</si>
  <si>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</si>
  <si>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</si>
  <si>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</si>
  <si>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</si>
  <si>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</si>
  <si>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</si>
  <si>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</si>
  <si>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</si>
  <si>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</si>
  <si>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</si>
  <si>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</si>
  <si>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</si>
  <si>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</si>
  <si>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</si>
  <si>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</si>
  <si>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</si>
  <si>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</si>
  <si>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</si>
  <si>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</si>
  <si>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</si>
  <si>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</si>
  <si>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</si>
  <si>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</si>
  <si>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</si>
  <si>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</si>
  <si>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</si>
  <si>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</si>
  <si>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</si>
  <si>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</si>
  <si>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</si>
  <si>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</si>
  <si>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</si>
  <si>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</si>
  <si>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</si>
  <si>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</si>
  <si>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</si>
  <si>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</si>
  <si>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</si>
  <si>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</si>
  <si>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</si>
  <si>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</si>
  <si>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</si>
  <si>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</si>
  <si>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</si>
  <si>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</si>
  <si>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</si>
  <si>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</si>
  <si>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</si>
  <si>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</si>
  <si>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</si>
  <si>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</si>
  <si>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</si>
  <si>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</si>
  <si>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</si>
  <si>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</si>
  <si>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</si>
  <si>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</si>
  <si>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</si>
  <si>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</si>
  <si>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</si>
  <si>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</si>
  <si>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</si>
  <si>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</si>
  <si>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</si>
  <si>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</si>
  <si>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</si>
  <si>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</si>
  <si>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</si>
  <si>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</si>
  <si>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</si>
  <si>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</si>
  <si>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</si>
  <si>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</si>
  <si>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</si>
  <si>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</si>
  <si>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</si>
  <si>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</si>
  <si>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</si>
  <si>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</si>
  <si>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</si>
  <si>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</si>
  <si>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</si>
  <si>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</si>
  <si>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</si>
  <si>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</si>
  <si>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</si>
  <si>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</si>
  <si>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</si>
  <si>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</si>
  <si>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</si>
  <si>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</si>
  <si>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</si>
  <si>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</si>
  <si>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</si>
  <si>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</si>
  <si>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</si>
  <si>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</si>
  <si>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</si>
  <si>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</si>
  <si>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</si>
  <si>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</si>
  <si>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</si>
  <si>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</si>
  <si>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</si>
  <si>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</si>
  <si>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</si>
  <si>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</si>
  <si>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</si>
  <si>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</si>
  <si>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</si>
  <si>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</si>
  <si>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</si>
  <si>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</si>
  <si>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</si>
  <si>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</si>
  <si>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</si>
  <si>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</si>
  <si>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</si>
  <si>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</si>
  <si>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</si>
  <si>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</si>
  <si>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</si>
  <si>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</si>
  <si>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</si>
  <si>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</si>
  <si>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</si>
  <si>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</si>
  <si>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</si>
  <si>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</si>
  <si>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</si>
  <si>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</si>
  <si>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</si>
  <si>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</si>
  <si>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</si>
  <si>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</si>
  <si>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</si>
  <si>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</si>
  <si>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</si>
  <si>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</si>
  <si>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</si>
  <si>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</si>
  <si>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</si>
  <si>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</si>
  <si>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</si>
  <si>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</si>
  <si>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</si>
  <si>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</si>
  <si>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</si>
  <si>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</si>
  <si>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</si>
  <si>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</si>
  <si>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</si>
  <si>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</si>
  <si>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</si>
  <si>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</si>
  <si>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</si>
  <si>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</si>
  <si>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</si>
  <si>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</si>
  <si>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</si>
  <si>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</si>
  <si>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</si>
  <si>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</si>
  <si>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</si>
  <si>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</si>
  <si>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</si>
  <si>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</si>
  <si>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</si>
  <si>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</si>
  <si>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</si>
  <si>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</si>
  <si>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</si>
  <si>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</si>
  <si>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</si>
  <si>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</si>
  <si>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</si>
  <si>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</si>
  <si>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</si>
  <si>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</si>
  <si>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</si>
  <si>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</si>
  <si>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</si>
  <si>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</si>
  <si>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</si>
  <si>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</si>
  <si>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</si>
  <si>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</si>
  <si>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</si>
  <si>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</si>
  <si>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</si>
  <si>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</si>
  <si>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</si>
  <si>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</si>
  <si>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</si>
  <si>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</si>
  <si>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</si>
  <si>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</si>
  <si>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</si>
  <si>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</si>
  <si>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</si>
  <si>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</si>
  <si>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</si>
  <si>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</si>
  <si>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</si>
  <si>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</si>
  <si>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</si>
  <si>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</si>
  <si>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</si>
  <si>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</si>
  <si>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</si>
  <si>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</si>
  <si>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</si>
  <si>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</si>
  <si>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</si>
  <si>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</si>
  <si>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</si>
  <si>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</si>
  <si>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</si>
  <si>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</si>
  <si>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</si>
  <si>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</si>
  <si>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</si>
  <si>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</si>
  <si>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</si>
  <si>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</si>
  <si>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</si>
  <si>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</si>
  <si>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</si>
  <si>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</si>
  <si>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</si>
  <si>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</si>
  <si>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</si>
  <si>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</si>
  <si>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</si>
  <si>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</si>
  <si>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</si>
  <si>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</si>
  <si>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</si>
  <si>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</si>
  <si>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</si>
  <si>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</si>
  <si>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</si>
  <si>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</si>
  <si>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</si>
  <si>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</si>
  <si>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</si>
  <si>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</si>
  <si>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</si>
  <si>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</si>
  <si>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</si>
  <si>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</si>
  <si>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</si>
  <si>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</si>
  <si>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</si>
  <si>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</si>
  <si>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</si>
  <si>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</si>
  <si>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</si>
  <si>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</si>
  <si>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</si>
  <si>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</si>
  <si>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</si>
  <si>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</si>
  <si>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</si>
  <si>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</si>
  <si>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</si>
  <si>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</si>
  <si>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</si>
  <si>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</si>
  <si>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</si>
  <si>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</si>
  <si>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</si>
  <si>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</si>
  <si>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</si>
  <si>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</si>
  <si>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</si>
  <si>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</si>
  <si>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</si>
  <si>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</si>
  <si>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</si>
  <si>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</si>
  <si>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</si>
  <si>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</si>
  <si>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</si>
  <si>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</si>
  <si>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</si>
  <si>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</si>
  <si>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</si>
  <si>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</si>
  <si>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</si>
  <si>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</si>
  <si>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</si>
  <si>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</si>
  <si>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</si>
  <si>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</si>
  <si>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</si>
  <si>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</si>
  <si>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</si>
  <si>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</si>
  <si>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</si>
  <si>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</si>
  <si>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</si>
  <si>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</si>
  <si>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</si>
  <si>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</si>
  <si>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</si>
  <si>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</si>
  <si>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</si>
  <si>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</si>
  <si>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</si>
  <si>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</si>
  <si>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</si>
  <si>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</si>
  <si>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</si>
  <si>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</si>
  <si>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</si>
  <si>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</si>
  <si>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</si>
  <si>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</si>
  <si>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</si>
  <si>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</si>
  <si>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</si>
  <si>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</si>
  <si>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</si>
  <si>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</si>
  <si>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</si>
  <si>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</si>
  <si>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</si>
  <si>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</si>
  <si>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</si>
  <si>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</si>
  <si>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</si>
  <si>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</si>
  <si>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</si>
  <si>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</si>
  <si>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</si>
  <si>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</si>
  <si>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</si>
  <si>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</si>
  <si>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</si>
  <si>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</si>
  <si>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</si>
  <si>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</si>
  <si>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</si>
  <si>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</si>
  <si>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</si>
  <si>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</si>
  <si>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</si>
  <si>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</si>
  <si>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</si>
  <si>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</si>
  <si>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</si>
  <si>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</si>
  <si>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</si>
  <si>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</si>
  <si>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</si>
  <si>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</si>
  <si>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</si>
  <si>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</si>
  <si>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</si>
  <si>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</si>
  <si>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</si>
  <si>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</si>
  <si>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</si>
  <si>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</si>
  <si>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</si>
  <si>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</si>
  <si>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</si>
  <si>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</si>
  <si>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</si>
  <si>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</si>
  <si>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</si>
  <si>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</si>
  <si>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</si>
  <si>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</si>
  <si>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</si>
  <si>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</si>
  <si>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</si>
  <si>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</si>
  <si>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</si>
  <si>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</si>
  <si>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</si>
  <si>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</si>
  <si>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</si>
  <si>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</si>
  <si>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</si>
  <si>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</si>
  <si>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</si>
  <si>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</si>
  <si>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</si>
  <si>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</si>
  <si>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</si>
  <si>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</si>
  <si>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</si>
  <si>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</si>
  <si>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</si>
  <si>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</si>
  <si>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</si>
  <si>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</si>
  <si>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</si>
  <si>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</si>
  <si>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</si>
  <si>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</si>
  <si>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</si>
  <si>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</si>
  <si>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</si>
  <si>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</si>
  <si>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</si>
  <si>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</si>
  <si>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</si>
  <si>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</si>
  <si>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</si>
  <si>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</si>
  <si>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</si>
  <si>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</si>
  <si>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</si>
  <si>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</si>
  <si>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</si>
  <si>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</si>
  <si>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</si>
  <si>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</si>
  <si>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</si>
  <si>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</si>
  <si>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</si>
  <si>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</si>
  <si>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</si>
  <si>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</si>
  <si>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</si>
  <si>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</si>
  <si>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</si>
  <si>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</si>
  <si>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</si>
  <si>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</si>
  <si>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</si>
  <si>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</si>
  <si>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</si>
  <si>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</si>
  <si>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</si>
  <si>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</si>
  <si>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</si>
  <si>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</si>
  <si>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</si>
  <si>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</si>
  <si>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</si>
  <si>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</si>
  <si>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</si>
  <si>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</si>
  <si>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</si>
  <si>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</si>
  <si>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</si>
  <si>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</si>
  <si>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</si>
  <si>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</si>
  <si>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</si>
  <si>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</si>
  <si>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</si>
  <si>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</si>
  <si>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</si>
  <si>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</si>
  <si>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</si>
  <si>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</si>
  <si>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</si>
  <si>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</si>
  <si>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</si>
  <si>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</si>
  <si>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</si>
  <si>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</si>
  <si>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</si>
  <si>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</si>
  <si>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</si>
  <si>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</si>
  <si>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</si>
  <si>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</si>
  <si>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</si>
  <si>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</si>
  <si>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</si>
  <si>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</si>
  <si>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</si>
  <si>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</si>
  <si>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</si>
  <si>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</si>
  <si>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</si>
  <si>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</si>
  <si>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</si>
  <si>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</si>
  <si>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</si>
  <si>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</si>
  <si>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</si>
  <si>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</si>
  <si>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</si>
  <si>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</si>
  <si>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</si>
  <si>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</si>
  <si>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</si>
  <si>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</si>
  <si>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</si>
  <si>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</si>
  <si>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</si>
  <si>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</si>
  <si>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</si>
  <si>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</si>
  <si>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</si>
  <si>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</si>
  <si>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</si>
  <si>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</si>
  <si>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</si>
  <si>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</si>
  <si>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</si>
  <si>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</si>
  <si>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</si>
  <si>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</si>
  <si>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</si>
  <si>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</si>
  <si>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</si>
  <si>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</si>
  <si>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</si>
  <si>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</si>
  <si>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</si>
  <si>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</si>
  <si>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</si>
  <si>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</si>
  <si>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</si>
  <si>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</si>
  <si>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</si>
  <si>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</si>
  <si>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</si>
  <si>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</si>
  <si>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</si>
  <si>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</si>
  <si>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</si>
  <si>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</si>
  <si>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</si>
  <si>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</si>
  <si>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</si>
  <si>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</si>
  <si>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</si>
  <si>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</si>
  <si>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</si>
  <si>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</si>
  <si>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</si>
  <si>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</si>
  <si>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</si>
  <si>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</si>
  <si>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</si>
  <si>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</si>
  <si>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</si>
  <si>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</si>
  <si>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</si>
  <si>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</si>
  <si>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</si>
  <si>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</si>
  <si>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</si>
  <si>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</si>
  <si>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</si>
  <si>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</si>
  <si>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</si>
  <si>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</si>
  <si>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</si>
  <si>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</si>
  <si>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</si>
  <si>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</si>
  <si>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</si>
  <si>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</si>
  <si>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</si>
  <si>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</si>
  <si>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</si>
  <si>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</si>
  <si>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</si>
  <si>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</si>
  <si>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</si>
  <si>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</si>
  <si>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</si>
  <si>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</si>
  <si>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</si>
  <si>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</si>
  <si>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</si>
  <si>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</si>
  <si>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</si>
  <si>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</si>
  <si>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</si>
  <si>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</si>
  <si>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</si>
  <si>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</si>
  <si>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</si>
  <si>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</si>
  <si>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</si>
  <si>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</si>
  <si>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</si>
  <si>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</si>
  <si>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</si>
  <si>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</si>
  <si>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</si>
  <si>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</si>
  <si>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</si>
  <si>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</si>
  <si>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</si>
  <si>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</si>
  <si>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</si>
  <si>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</si>
  <si>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</si>
  <si>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</si>
  <si>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</si>
  <si>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</si>
  <si>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</si>
  <si>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</si>
  <si>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</si>
  <si>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</si>
  <si>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</si>
  <si>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</si>
  <si>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</si>
  <si>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</si>
  <si>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</si>
  <si>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</si>
  <si>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</si>
  <si>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</si>
  <si>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</si>
  <si>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</si>
  <si>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</si>
  <si>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</si>
  <si>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</si>
  <si>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</si>
  <si>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</si>
  <si>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</si>
  <si>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</si>
  <si>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</si>
  <si>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</si>
  <si>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</si>
  <si>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</si>
  <si>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</si>
  <si>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</si>
  <si>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</si>
  <si>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</si>
  <si>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</si>
  <si>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</si>
  <si>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</si>
  <si>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</si>
  <si>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</si>
  <si>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</si>
  <si>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</si>
  <si>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</si>
  <si>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</si>
  <si>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</si>
  <si>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</si>
  <si>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</si>
  <si>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</si>
  <si>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</si>
  <si>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</si>
  <si>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</si>
  <si>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</si>
  <si>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</si>
  <si>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</si>
  <si>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</si>
  <si>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</si>
  <si>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</si>
  <si>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</si>
  <si>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</si>
  <si>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</si>
  <si>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</si>
  <si>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</si>
  <si>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</si>
  <si>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</si>
  <si>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</si>
  <si>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</si>
  <si>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</si>
  <si>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</si>
  <si>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</si>
  <si>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</si>
  <si>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</si>
  <si>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</si>
  <si>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</si>
  <si>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</si>
  <si>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</si>
  <si>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</si>
  <si>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</si>
  <si>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</si>
  <si>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</si>
  <si>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</si>
  <si>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</si>
  <si>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</si>
  <si>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</si>
  <si>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</si>
  <si>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</si>
  <si>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</si>
  <si>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</si>
  <si>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</si>
  <si>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</si>
  <si>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</si>
  <si>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</si>
  <si>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</si>
  <si>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</si>
  <si>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</si>
  <si>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</si>
  <si>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</si>
  <si>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</si>
  <si>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</si>
  <si>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</si>
  <si>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</si>
  <si>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</si>
  <si>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</si>
  <si>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</si>
  <si>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</si>
  <si>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</si>
  <si>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</si>
  <si>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</si>
  <si>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</si>
  <si>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</si>
  <si>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</si>
  <si>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</si>
  <si>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</si>
  <si>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</si>
  <si>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</si>
  <si>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</si>
  <si>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</si>
  <si>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</si>
  <si>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</si>
  <si>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</si>
  <si>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</si>
  <si>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</si>
  <si>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</si>
  <si>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</si>
  <si>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</si>
  <si>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</si>
  <si>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</si>
  <si>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</si>
  <si>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</si>
  <si>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</si>
  <si>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</si>
  <si>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</si>
  <si>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</si>
  <si>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</si>
  <si>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</si>
  <si>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</si>
  <si>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</si>
  <si>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</si>
  <si>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</si>
  <si>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</si>
  <si>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</si>
  <si>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</si>
  <si>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</si>
  <si>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</si>
  <si>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</si>
  <si>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</si>
  <si>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</si>
  <si>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</si>
  <si>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</si>
  <si>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</si>
  <si>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</si>
  <si>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</si>
  <si>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</si>
  <si>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</si>
  <si>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</si>
  <si>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</si>
  <si>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</si>
  <si>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</si>
  <si>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</si>
  <si>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</si>
  <si>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</si>
  <si>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</si>
  <si>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</si>
  <si>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</si>
  <si>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</si>
  <si>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</si>
  <si>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</si>
  <si>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</si>
  <si>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</si>
  <si>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</si>
  <si>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</si>
  <si>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</si>
  <si>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</si>
  <si>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</si>
  <si>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</si>
  <si>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</si>
  <si>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</si>
  <si>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</si>
  <si>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</si>
  <si>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</si>
  <si>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</si>
  <si>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</si>
  <si>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</si>
  <si>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</si>
  <si>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</si>
  <si>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</si>
  <si>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</si>
  <si>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</si>
  <si>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</si>
  <si>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</si>
  <si>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</si>
  <si>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</si>
  <si>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</si>
  <si>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</si>
  <si>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</si>
  <si>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</si>
  <si>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</si>
  <si>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</si>
  <si>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</si>
  <si>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</si>
  <si>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</si>
  <si>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</si>
  <si>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</si>
  <si>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</si>
  <si>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</si>
  <si>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</si>
  <si>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</si>
  <si>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</si>
  <si>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</si>
  <si>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</si>
  <si>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</si>
  <si>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</si>
  <si>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</si>
  <si>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</si>
  <si>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</si>
  <si>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</si>
  <si>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</si>
  <si>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</si>
  <si>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</si>
  <si>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</si>
  <si>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</si>
  <si>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</si>
  <si>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</si>
  <si>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</si>
  <si>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</si>
  <si>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</si>
  <si>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</si>
  <si>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</si>
  <si>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</si>
  <si>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</si>
  <si>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</si>
  <si>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</si>
  <si>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</si>
  <si>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</si>
  <si>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</si>
  <si>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</si>
  <si>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</si>
  <si>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</si>
  <si>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</si>
  <si>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</si>
  <si>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</si>
  <si>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</si>
  <si>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</si>
  <si>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</si>
  <si>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</si>
  <si>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</si>
  <si>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</si>
  <si>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</si>
  <si>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</si>
  <si>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</si>
  <si>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</si>
  <si>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</si>
  <si>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</si>
  <si>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</si>
  <si>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</si>
  <si>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</si>
  <si>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</si>
  <si>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</si>
  <si>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</si>
  <si>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</si>
  <si>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</si>
  <si>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</si>
  <si>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</si>
  <si>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</si>
  <si>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</si>
  <si>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</si>
  <si>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</si>
  <si>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</si>
  <si>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</si>
  <si>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</si>
  <si>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</si>
  <si>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</si>
  <si>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</si>
  <si>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</si>
  <si>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</si>
  <si>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</si>
  <si>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</si>
  <si>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</si>
  <si>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</si>
  <si>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</si>
  <si>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</si>
  <si>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</si>
  <si>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</si>
  <si>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</si>
  <si>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</si>
  <si>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</si>
  <si>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</si>
  <si>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</si>
  <si>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</si>
  <si>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</si>
  <si>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</si>
  <si>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</si>
  <si>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</si>
  <si>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</si>
  <si>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</si>
  <si>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</si>
  <si>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</si>
  <si>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</si>
  <si>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</si>
  <si>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</si>
  <si>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</si>
  <si>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</si>
  <si>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</si>
  <si>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</si>
  <si>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</si>
  <si>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</si>
  <si>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</si>
  <si>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</si>
  <si>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</si>
  <si>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</si>
  <si>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</si>
  <si>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</si>
  <si>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</si>
  <si>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</si>
  <si>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</si>
  <si>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</si>
  <si>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</si>
  <si>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</si>
  <si>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</si>
  <si>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</si>
  <si>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</si>
  <si>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</si>
  <si>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</si>
  <si>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</si>
  <si>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</si>
  <si>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</si>
  <si>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</si>
  <si>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</si>
  <si>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</si>
  <si>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</si>
  <si>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</si>
  <si>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</si>
  <si>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</si>
  <si>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</si>
  <si>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</si>
  <si>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</si>
  <si>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</si>
  <si>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</si>
  <si>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</si>
  <si>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</si>
  <si>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</si>
  <si>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</si>
  <si>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</si>
  <si>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</si>
  <si>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</si>
  <si>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</si>
  <si>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</si>
  <si>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</si>
  <si>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</si>
  <si>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</si>
  <si>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</si>
  <si>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</si>
  <si>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</si>
  <si>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</si>
  <si>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</si>
  <si>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</si>
  <si>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</si>
  <si>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</si>
  <si>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</si>
  <si>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</si>
  <si>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</si>
  <si>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</si>
  <si>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</si>
  <si>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</si>
  <si>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</si>
  <si>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</si>
  <si>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</si>
  <si>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</si>
  <si>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</si>
  <si>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</si>
  <si>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</si>
  <si>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</si>
  <si>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</si>
  <si>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</si>
  <si>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</si>
  <si>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</si>
  <si>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</si>
  <si>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</si>
  <si>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</si>
  <si>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</si>
  <si>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</si>
  <si>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</si>
  <si>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</si>
  <si>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</si>
  <si>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</si>
  <si>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</si>
  <si>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</si>
  <si>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</si>
  <si>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</si>
  <si>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</si>
  <si>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</si>
  <si>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</si>
  <si>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</si>
  <si>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</si>
  <si>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</si>
  <si>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</si>
  <si>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</si>
  <si>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</si>
  <si>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</si>
  <si>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</si>
  <si>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</si>
  <si>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</si>
  <si>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</si>
  <si>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</si>
  <si>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</si>
  <si>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</si>
  <si>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</si>
  <si>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</si>
  <si>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</si>
  <si>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</si>
  <si>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</si>
  <si>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</si>
  <si>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</si>
  <si>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</si>
  <si>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</si>
  <si>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</si>
  <si>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</si>
  <si>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</si>
  <si>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</si>
  <si>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</si>
  <si>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</si>
  <si>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</si>
  <si>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</si>
  <si>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</si>
  <si>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</si>
  <si>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</si>
  <si>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</si>
  <si>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</si>
  <si>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</si>
  <si>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</si>
  <si>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</si>
  <si>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</si>
  <si>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</si>
  <si>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</si>
  <si>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</si>
  <si>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</si>
  <si>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</si>
  <si>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</si>
  <si>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</si>
  <si>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</si>
  <si>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</si>
  <si>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</si>
  <si>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</si>
  <si>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</si>
  <si>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</si>
  <si>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</si>
  <si>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</si>
  <si>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</si>
  <si>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</si>
  <si>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</si>
  <si>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</si>
  <si>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</si>
  <si>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</si>
  <si>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</si>
  <si>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</si>
  <si>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</si>
  <si>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</si>
  <si>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</si>
  <si>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</si>
  <si>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</si>
  <si>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</si>
  <si>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</si>
  <si>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</si>
  <si>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</si>
  <si>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</si>
  <si>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</si>
  <si>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</si>
  <si>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</si>
  <si>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</si>
  <si>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</si>
  <si>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</si>
  <si>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</si>
  <si>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</si>
  <si>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</si>
  <si>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</si>
  <si>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</si>
  <si>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</si>
  <si>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</si>
  <si>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</si>
  <si>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</si>
  <si>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</si>
  <si>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</si>
  <si>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</si>
  <si>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</si>
  <si>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</si>
  <si>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</si>
  <si>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</si>
  <si>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</si>
  <si>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</si>
  <si>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</si>
  <si>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</si>
  <si>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</si>
  <si>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</si>
  <si>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</si>
  <si>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</si>
  <si>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</si>
  <si>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</si>
  <si>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</si>
  <si>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</si>
  <si>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</si>
  <si>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</si>
  <si>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</si>
  <si>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</si>
  <si>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</si>
  <si>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</si>
  <si>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</si>
  <si>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</si>
  <si>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</si>
  <si>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</si>
  <si>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</si>
  <si>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</si>
  <si>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</si>
  <si>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</si>
  <si>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</si>
  <si>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</si>
  <si>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</si>
  <si>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</si>
  <si>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</si>
  <si>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</si>
  <si>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</si>
  <si>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</si>
  <si>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</si>
  <si>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</si>
  <si>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</si>
  <si>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</si>
  <si>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</si>
  <si>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</si>
  <si>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</si>
  <si>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</si>
  <si>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</si>
  <si>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</si>
  <si>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</si>
  <si>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</si>
  <si>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</si>
  <si>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</si>
  <si>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</si>
  <si>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</si>
  <si>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</si>
  <si>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</si>
  <si>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</si>
  <si>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</si>
  <si>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</si>
  <si>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</si>
  <si>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</si>
  <si>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</si>
  <si>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</si>
  <si>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</si>
  <si>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</si>
  <si>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</si>
  <si>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</si>
  <si>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</si>
  <si>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</si>
  <si>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</si>
  <si>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</si>
  <si>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</si>
  <si>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</si>
  <si>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</si>
  <si>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</si>
  <si>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</si>
  <si>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</si>
  <si>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</si>
  <si>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</si>
  <si>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</si>
  <si>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</si>
  <si>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</si>
  <si>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</si>
  <si>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</si>
  <si>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</si>
  <si>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</si>
  <si>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</si>
  <si>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</si>
  <si>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</si>
  <si>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</si>
  <si>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</si>
  <si>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</si>
  <si>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</si>
  <si>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</si>
  <si>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</si>
  <si>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</si>
  <si>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</si>
  <si>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</si>
  <si>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</si>
  <si>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</si>
  <si>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</si>
  <si>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</si>
  <si>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</si>
  <si>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</si>
  <si>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</si>
  <si>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</si>
  <si>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</si>
  <si>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</si>
  <si>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</si>
  <si>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</si>
  <si>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</si>
  <si>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</si>
  <si>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</si>
  <si>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</si>
  <si>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</si>
  <si>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</si>
  <si>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</si>
  <si>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</si>
  <si>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</si>
  <si>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</si>
  <si>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</si>
  <si>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</si>
  <si>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</si>
  <si>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</si>
  <si>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</si>
  <si>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</si>
  <si>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</si>
  <si>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</si>
  <si>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</si>
  <si>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</si>
  <si>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</si>
  <si>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</si>
  <si>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</si>
  <si>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</si>
  <si>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</si>
  <si>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</si>
  <si>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</si>
  <si>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</si>
  <si>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</si>
  <si>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</si>
  <si>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</si>
  <si>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</si>
  <si>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</si>
  <si>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</si>
  <si>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</si>
  <si>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</si>
  <si>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</si>
  <si>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</si>
  <si>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</si>
  <si>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</si>
  <si>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</si>
  <si>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</si>
  <si>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</si>
  <si>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</si>
  <si>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</si>
  <si>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</si>
  <si>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</si>
  <si>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</si>
  <si>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</si>
  <si>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</si>
  <si>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</si>
  <si>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</si>
  <si>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</si>
  <si>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</si>
  <si>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</si>
  <si>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</si>
  <si>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</si>
  <si>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</si>
  <si>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</si>
  <si>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</si>
  <si>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</si>
  <si>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</si>
  <si>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</si>
  <si>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</si>
  <si>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</si>
  <si>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</si>
  <si>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</si>
  <si>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</si>
  <si>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</si>
  <si>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</si>
  <si>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</si>
  <si>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</si>
  <si>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</si>
  <si>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</si>
  <si>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</si>
  <si>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</si>
  <si>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</si>
  <si>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</si>
  <si>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</si>
  <si>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</si>
  <si>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</si>
  <si>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</si>
  <si>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</si>
  <si>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</si>
  <si>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</si>
  <si>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</si>
  <si>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</si>
  <si>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</si>
  <si>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</si>
  <si>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</si>
  <si>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</si>
  <si>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</si>
  <si>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</si>
  <si>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</si>
  <si>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</si>
  <si>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</si>
  <si>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</si>
  <si>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</si>
  <si>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</si>
  <si>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</si>
  <si>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</si>
  <si>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</si>
  <si>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</si>
  <si>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</si>
  <si>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</si>
  <si>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</si>
  <si>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</si>
  <si>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</si>
  <si>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</si>
  <si>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</si>
  <si>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</si>
  <si>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</si>
  <si>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</si>
  <si>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</si>
  <si>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</si>
  <si>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</si>
  <si>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</si>
  <si>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</si>
  <si>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</si>
  <si>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</si>
  <si>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</si>
  <si>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</si>
  <si>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</si>
  <si>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</si>
  <si>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</si>
  <si>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</si>
  <si>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</si>
  <si>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</si>
  <si>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</si>
  <si>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</si>
  <si>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</si>
  <si>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</si>
  <si>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</si>
  <si>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</si>
  <si>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</si>
  <si>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</si>
  <si>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</si>
  <si>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</si>
  <si>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</si>
  <si>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</si>
  <si>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</si>
  <si>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</si>
  <si>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</si>
  <si>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</si>
  <si>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</si>
  <si>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</si>
  <si>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</si>
  <si>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</si>
  <si>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</si>
  <si>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</si>
  <si>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</si>
  <si>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</si>
  <si>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</si>
  <si>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</si>
  <si>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</si>
  <si>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</si>
  <si>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</si>
  <si>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</si>
  <si>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</si>
  <si>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</si>
  <si>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</si>
  <si>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</si>
  <si>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</si>
  <si>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</si>
  <si>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</si>
  <si>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</si>
  <si>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</si>
  <si>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</si>
  <si>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</si>
  <si>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</si>
  <si>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</si>
  <si>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</si>
  <si>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</si>
  <si>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</si>
  <si>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</si>
  <si>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</si>
  <si>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</si>
  <si>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</si>
  <si>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</si>
  <si>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</si>
  <si>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</si>
  <si>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</si>
  <si>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</si>
  <si>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</si>
  <si>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</si>
  <si>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</si>
  <si>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</si>
  <si>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</si>
  <si>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</si>
  <si>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</si>
  <si>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</si>
  <si>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</si>
  <si>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</si>
  <si>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</si>
  <si>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</si>
  <si>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</si>
  <si>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</si>
  <si>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</si>
  <si>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</si>
  <si>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</si>
  <si>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</si>
  <si>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</si>
  <si>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</si>
  <si>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</si>
  <si>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</si>
  <si>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</si>
  <si>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</si>
  <si>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</si>
  <si>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</si>
  <si>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</si>
  <si>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</si>
  <si>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</si>
  <si>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</si>
  <si>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</si>
  <si>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</si>
  <si>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</si>
  <si>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</si>
  <si>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</si>
  <si>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</si>
  <si>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</si>
  <si>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</si>
  <si>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</si>
  <si>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</si>
  <si>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</si>
  <si>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</si>
  <si>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</si>
  <si>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</si>
  <si>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</si>
  <si>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</si>
  <si>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</si>
  <si>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</si>
  <si>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</si>
  <si>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</si>
  <si>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</si>
  <si>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</si>
  <si>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</si>
  <si>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</si>
  <si>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</si>
  <si>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</si>
  <si>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</si>
  <si>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</si>
  <si>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</si>
  <si>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</si>
  <si>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</si>
  <si>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</si>
  <si>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</si>
  <si>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</si>
  <si>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</si>
  <si>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</si>
  <si>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</si>
  <si>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</si>
  <si>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</si>
  <si>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</si>
  <si>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</si>
  <si>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</si>
  <si>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</si>
  <si>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</si>
  <si>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</si>
  <si>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</si>
  <si>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</si>
  <si>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</si>
  <si>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</si>
  <si>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</si>
  <si>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</si>
  <si>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</si>
  <si>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</si>
  <si>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</si>
  <si>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</si>
  <si>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</si>
  <si>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</si>
  <si>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</si>
  <si>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</si>
  <si>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</si>
  <si>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</si>
  <si>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</si>
  <si>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</si>
  <si>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</si>
  <si>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</si>
  <si>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</si>
  <si>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</si>
  <si>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</si>
  <si>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</si>
  <si>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</si>
  <si>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</si>
  <si>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</si>
  <si>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</si>
  <si>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</si>
  <si>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</si>
  <si>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</si>
  <si>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</si>
  <si>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</si>
  <si>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</si>
  <si>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</si>
  <si>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</si>
  <si>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</si>
  <si>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</si>
  <si>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</si>
  <si>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</si>
  <si>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</si>
  <si>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</si>
  <si>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</si>
  <si>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</si>
  <si>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</si>
  <si>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</si>
  <si>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</si>
  <si>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</si>
  <si>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</si>
  <si>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</si>
  <si>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</si>
  <si>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</si>
  <si>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</si>
  <si>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</si>
  <si>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</si>
  <si>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</si>
  <si>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</si>
  <si>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</si>
  <si>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</si>
  <si>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</si>
  <si>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</si>
  <si>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</si>
  <si>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</si>
  <si>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</si>
  <si>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</si>
  <si>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</si>
  <si>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</si>
  <si>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</si>
  <si>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</si>
  <si>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</si>
  <si>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</si>
  <si>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</si>
  <si>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</si>
  <si>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</si>
  <si>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</si>
  <si>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</si>
  <si>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</si>
  <si>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</si>
  <si>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</si>
  <si>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</si>
  <si>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</si>
  <si>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</si>
  <si>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</si>
  <si>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</si>
  <si>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</si>
  <si>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</si>
  <si>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</si>
  <si>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</si>
  <si>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</si>
  <si>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</si>
  <si>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</si>
  <si>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</si>
  <si>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</si>
  <si>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</si>
  <si>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</si>
  <si>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</si>
  <si>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</si>
  <si>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</si>
  <si>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</si>
  <si>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</si>
  <si>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</si>
  <si>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</si>
  <si>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</si>
  <si>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</si>
  <si>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</si>
  <si>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</si>
  <si>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</si>
  <si>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</si>
  <si>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</si>
  <si>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</si>
  <si>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</si>
  <si>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</si>
  <si>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</si>
  <si>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</si>
  <si>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</si>
  <si>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</si>
  <si>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</si>
  <si>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</si>
  <si>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</si>
  <si>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</si>
  <si>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</si>
  <si>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</si>
  <si>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</si>
  <si>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</si>
  <si>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</si>
  <si>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</si>
  <si>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</si>
  <si>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</si>
  <si>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</si>
  <si>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</si>
  <si>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</si>
  <si>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</si>
  <si>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</si>
  <si>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</si>
  <si>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</si>
  <si>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</si>
  <si>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</si>
  <si>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</si>
  <si>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</si>
  <si>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</si>
  <si>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</si>
  <si>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</si>
  <si>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</si>
  <si>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</si>
  <si>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</si>
  <si>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</si>
  <si>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</si>
  <si>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</si>
  <si>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</si>
  <si>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</si>
  <si>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</si>
  <si>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</si>
  <si>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</si>
  <si>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</si>
  <si>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</si>
  <si>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</si>
  <si>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</si>
  <si>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</si>
  <si>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</si>
  <si>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</si>
  <si>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</si>
  <si>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</si>
  <si>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</si>
  <si>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</si>
  <si>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</si>
  <si>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</si>
  <si>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</si>
  <si>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</si>
  <si>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</si>
  <si>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</si>
  <si>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</si>
  <si>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</si>
  <si>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</si>
  <si>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</si>
  <si>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</si>
  <si>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</si>
  <si>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</si>
  <si>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</si>
  <si>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</si>
  <si>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</si>
  <si>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</si>
  <si>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</si>
  <si>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</si>
  <si>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</si>
  <si>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</si>
  <si>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</si>
  <si>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</si>
  <si>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</si>
  <si>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</si>
  <si>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</si>
  <si>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</si>
  <si>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</si>
  <si>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</si>
  <si>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</si>
  <si>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</si>
  <si>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</si>
  <si>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</si>
  <si>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</si>
  <si>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</si>
  <si>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</si>
  <si>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</si>
  <si>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</si>
  <si>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</si>
  <si>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</si>
  <si>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</si>
  <si>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</si>
  <si>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</si>
  <si>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</si>
  <si>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</si>
  <si>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</si>
  <si>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</si>
  <si>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</si>
  <si>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</si>
  <si>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</si>
  <si>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</si>
  <si>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</si>
  <si>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</si>
  <si>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</si>
  <si>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</si>
  <si>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</si>
  <si>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</si>
  <si>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</si>
  <si>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</si>
  <si>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</si>
  <si>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</si>
  <si>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</si>
  <si>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</si>
  <si>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</si>
  <si>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</si>
  <si>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</si>
  <si>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</si>
  <si>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</si>
  <si>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</si>
  <si>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</si>
  <si>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</si>
  <si>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</si>
  <si>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</si>
  <si>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</si>
  <si>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</si>
  <si>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</si>
  <si>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</si>
  <si>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</si>
  <si>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</si>
  <si>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</si>
  <si>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</si>
  <si>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</si>
  <si>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</si>
  <si>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</si>
  <si>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</si>
  <si>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</si>
  <si>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</si>
  <si>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</si>
  <si>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</si>
  <si>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</si>
  <si>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</si>
  <si>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</si>
  <si>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</si>
  <si>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</si>
  <si>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</si>
  <si>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</si>
  <si>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</si>
  <si>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</si>
  <si>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</si>
  <si>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</si>
  <si>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</si>
  <si>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</si>
  <si>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</si>
  <si>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</si>
  <si>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</si>
  <si>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</si>
  <si>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</si>
  <si>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</si>
  <si>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</si>
  <si>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</si>
  <si>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</si>
  <si>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</si>
  <si>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</si>
  <si>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</si>
  <si>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</si>
  <si>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</si>
  <si>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</si>
  <si>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</si>
  <si>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</si>
  <si>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</si>
  <si>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</si>
  <si>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</si>
  <si>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</si>
  <si>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</si>
  <si>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</si>
  <si>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</si>
  <si>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</si>
  <si>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</si>
  <si>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</si>
  <si>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</si>
  <si>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</si>
  <si>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</si>
  <si>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</si>
  <si>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</si>
  <si>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</si>
  <si>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</si>
  <si>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</si>
  <si>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</si>
  <si>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</si>
  <si>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</si>
  <si>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</si>
  <si>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</si>
  <si>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</si>
  <si>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</si>
  <si>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</si>
  <si>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</si>
  <si>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</si>
  <si>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</si>
  <si>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</si>
  <si>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</si>
  <si>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</si>
  <si>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</si>
  <si>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</si>
  <si>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</si>
  <si>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</si>
  <si>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</si>
  <si>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</si>
  <si>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</si>
  <si>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</si>
  <si>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</si>
  <si>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</si>
  <si>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</si>
  <si>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</si>
  <si>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</si>
  <si>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</si>
  <si>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</si>
  <si>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</si>
  <si>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</si>
  <si>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</si>
  <si>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</si>
  <si>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</si>
  <si>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</si>
  <si>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</si>
  <si>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</si>
  <si>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</si>
  <si>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</si>
  <si>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</si>
  <si>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</si>
  <si>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</si>
  <si>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</si>
  <si>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</si>
  <si>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</si>
  <si>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</si>
  <si>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</si>
  <si>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</si>
  <si>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</si>
  <si>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</si>
  <si>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</si>
  <si>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</si>
  <si>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</si>
  <si>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</si>
  <si>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</si>
  <si>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</si>
  <si>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</si>
  <si>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</si>
  <si>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</si>
  <si>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</si>
  <si>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</si>
  <si>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</si>
  <si>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</si>
  <si>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</si>
  <si>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</si>
  <si>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</si>
  <si>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</si>
  <si>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</si>
  <si>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</si>
  <si>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</si>
  <si>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</si>
  <si>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</si>
  <si>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</si>
  <si>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</si>
  <si>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</si>
  <si>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</si>
  <si>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</si>
  <si>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</si>
  <si>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</si>
  <si>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</si>
  <si>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</si>
  <si>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</si>
  <si>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</si>
  <si>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</si>
  <si>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</si>
  <si>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</si>
  <si>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</si>
  <si>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</si>
  <si>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</si>
  <si>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</si>
  <si>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</si>
  <si>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</si>
  <si>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</si>
  <si>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</si>
  <si>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</si>
  <si>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</si>
  <si>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</si>
  <si>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</si>
  <si>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</si>
  <si>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</si>
  <si>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</si>
  <si>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</si>
  <si>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</si>
  <si>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</si>
  <si>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</si>
  <si>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</si>
  <si>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</si>
  <si>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</si>
  <si>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</si>
  <si>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</si>
  <si>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</si>
  <si>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</si>
  <si>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</si>
  <si>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</si>
  <si>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</si>
  <si>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</si>
  <si>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</si>
  <si>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</si>
  <si>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</si>
  <si>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</si>
  <si>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</si>
  <si>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</si>
  <si>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</si>
  <si>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</si>
  <si>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</si>
  <si>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</si>
  <si>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</si>
  <si>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</si>
  <si>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</si>
  <si>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</si>
  <si>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</si>
  <si>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</si>
  <si>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</si>
  <si>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7005122016</t>
  </si>
  <si>
    <t>7001562018</t>
  </si>
  <si>
    <t>INSTITUCIÓN EDUCATIVA MANUEL ANGEL ANACHURY</t>
  </si>
  <si>
    <t>006</t>
  </si>
  <si>
    <t>CENTRO EDUCATIVO PEPE GRILLO</t>
  </si>
  <si>
    <t>011</t>
  </si>
  <si>
    <t>ATENDER A LA PRIMERA INFANCIA EN EL MARCO DE LA ESTRATEGIA DE CERO A SIMPRE ESPECIFICAMENTE A LOS NIÑOS Y NIÑAS MENORES DE 5 AÑOS DE FAMILIAS EN SITUACIÓN DE VULNERABILIDAD,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</si>
  <si>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 xml:space="preserve">REALIZAR ACTIVIDADES DE FORACIÓN LUDICO RECREATIVAS A NIÑOS, NIÑAS ADOLESCENTES, EMBARAZADAS Y LACTANTES, TALLERES DE FORMACIÓN EN DERECHOS Y PARTICIPACION, CAPACITACIÓN A LAS FAMILIAS EN CRIANZA HUMANIZADA, CINEFOROS Y ENCUENTROS JUVENILES EN LA INSTITUCIÓN DE CONFORMIDAD CON EL CRONOGRAMA DE EJECUCIÓN PRESENTADO EN LA PROPUESTA </t>
  </si>
  <si>
    <t>DESARROLLAR CRONOGRAMAS DE ACTIVIDADES EN EL NIVLE PREESCOLAR CON ENCUENTROS LUDICOS PEDAGOGICOS, ENCUENTROS DEPORTIVOS Y CAPACITACIONES DEL CUIDADO Y CRIANZA EN EL PROCESO DE ACOMPAÑAMIENTO A LAS FAMILIAS DE LOS BENEFICIRIOS DE LA INSTITUCIÓN DE CONFORMIDAD CON EL CRONOGRAMA DE JECUCIÓN PRESENTADO EN LA PROPUESTA</t>
  </si>
  <si>
    <t>INSTITUTO COLOMBIANO DE BIENESTAR FAMILIAR</t>
  </si>
  <si>
    <t>232020236</t>
  </si>
  <si>
    <t>232020235</t>
  </si>
  <si>
    <t>232020241</t>
  </si>
  <si>
    <t>7002172020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</si>
  <si>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</si>
  <si>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</si>
  <si>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7001132020</t>
  </si>
  <si>
    <t>24/02/2020</t>
  </si>
  <si>
    <t>31/12/2020</t>
  </si>
  <si>
    <t>7001282020</t>
  </si>
  <si>
    <t>7001042020</t>
  </si>
  <si>
    <t>7001152020</t>
  </si>
  <si>
    <t>7001402020</t>
  </si>
  <si>
    <t>PRESTAR LOS SERVICIO DE LA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ARMONIA CON LA POLITICA DE ESTADO PARA EL DESARROLLO INEGRAL DE LA PRIMERA INFANCIA DE CERO A SIEMPRE</t>
  </si>
  <si>
    <t>PRESTAR LOS SERVICIO DE LA EDUCACIÓN INICIAL EN EL MARCO DE LA ATENCIÓN INTEGRAL EN CENTRO DE DESARROLLO INFANTIL CDI Y DESARROLLO INFANTIL EN MEDIO FAMILIAR DIMF, DE CONFORMIDAD CON EL MANUAL OPERATIVO DE LAS MODALIDADADES INSTITUCIONAL Y FAMILIAR, EL LINEAMIENTO TECNICO PARA LA ATENCIÓN A LA PRIMERA INFANCIA Y LAS DIRECTRICES ESTABLECIDAS POR EL ICBF EN ARMONIA CON LA POLITICA DE ESTADO PARA EL DESARROLLO INEGRAL DE LA PRIMERA INFANCIA DE CERO A SIEMPRE</t>
  </si>
  <si>
    <t>LIDYS JOHANNA BARON PARRA</t>
  </si>
  <si>
    <t>CALLE 14 A N 11 - 95 BARRIO SEVILLA PISO 2</t>
  </si>
  <si>
    <t>2021-70-10001696</t>
  </si>
  <si>
    <t>PRESTAR LOS SERVICIOS DE EDUCACIÓN INICIAL EN EL MARCO DE LA ATENCIÓN INTEGRAL EN DESARROLLO INFANTIL EN MEDIO FAMILIAR - DIMF-, DE CONFORMIDAD CON EL MANUAL OPERATIVO DE LA MODALIDAD FAMILIAR, EL LINEAMIENTO TECNICO ARA LA ATENCION A LA PRIMERA INFANCIA Y LAS DIRECTRICES ESTABLECIDAS POR EL ICBF, EN ARONÍA CON LA POLITICA DE ESTADO PARA EL DESARROLLO INTEGRAL DE LA PRIMERA INFANCIA DE C 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</si>
</sst>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6" zoomScale="85" zoomScaleNormal="85" zoomScaleSheetLayoutView="40" zoomScalePageLayoutView="40" workbookViewId="0">
      <selection activeCell="N32" sqref="N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2" t="s">
        <v>453</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900090966</v>
      </c>
      <c r="C20" s="5"/>
      <c r="D20" s="72"/>
      <c r="E20" s="5"/>
      <c r="F20" s="5"/>
      <c r="G20" s="5"/>
      <c r="H20" s="242"/>
      <c r="I20" s="148" t="s">
        <v>453</v>
      </c>
      <c r="J20" s="149" t="s">
        <v>982</v>
      </c>
      <c r="K20" s="150">
        <v>669723976</v>
      </c>
      <c r="L20" s="151">
        <v>44193</v>
      </c>
      <c r="M20" s="151">
        <v>44561</v>
      </c>
      <c r="N20" s="134">
        <f>+(M20-L20)/30</f>
        <v>12.266666666666667</v>
      </c>
      <c r="O20" s="137"/>
      <c r="U20" s="133"/>
      <c r="V20" s="104">
        <f ca="1">NOW()</f>
        <v>44194.384303472223</v>
      </c>
      <c r="W20" s="104">
        <f ca="1">NOW()</f>
        <v>44194.384303472223</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UNIDOS POR LA NIÑEZ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42675</v>
      </c>
      <c r="F48" s="144">
        <v>43312</v>
      </c>
      <c r="G48" s="159">
        <f>IF(AND(E48&lt;&gt;"",F48&lt;&gt;""),((F48-E48)/30),"")</f>
        <v>21.233333333333334</v>
      </c>
      <c r="H48" s="113" t="s">
        <v>2683</v>
      </c>
      <c r="I48" s="112" t="s">
        <v>453</v>
      </c>
      <c r="J48" s="112" t="s">
        <v>963</v>
      </c>
      <c r="K48" s="115">
        <v>390363441</v>
      </c>
      <c r="L48" s="114" t="s">
        <v>1148</v>
      </c>
      <c r="M48" s="116">
        <v>1</v>
      </c>
      <c r="N48" s="114" t="s">
        <v>27</v>
      </c>
      <c r="O48" s="114" t="s">
        <v>26</v>
      </c>
      <c r="P48" s="77"/>
    </row>
    <row r="49" spans="1:16" s="6" customFormat="1" ht="24.75" customHeight="1" x14ac:dyDescent="0.25">
      <c r="A49" s="142">
        <v>2</v>
      </c>
      <c r="B49" s="110" t="s">
        <v>2676</v>
      </c>
      <c r="C49" s="111" t="s">
        <v>31</v>
      </c>
      <c r="D49" s="109" t="s">
        <v>2678</v>
      </c>
      <c r="E49" s="144">
        <v>43313</v>
      </c>
      <c r="F49" s="144">
        <v>43449</v>
      </c>
      <c r="G49" s="159">
        <f t="shared" ref="G49:G50" si="2">IF(AND(E49&lt;&gt;"",F49&lt;&gt;""),((F49-E49)/30),"")</f>
        <v>4.5333333333333332</v>
      </c>
      <c r="H49" s="113" t="s">
        <v>2683</v>
      </c>
      <c r="I49" s="112" t="s">
        <v>453</v>
      </c>
      <c r="J49" s="112" t="s">
        <v>963</v>
      </c>
      <c r="K49" s="115">
        <v>142968665</v>
      </c>
      <c r="L49" s="114" t="s">
        <v>1148</v>
      </c>
      <c r="M49" s="116">
        <v>1</v>
      </c>
      <c r="N49" s="114" t="s">
        <v>27</v>
      </c>
      <c r="O49" s="114" t="s">
        <v>26</v>
      </c>
      <c r="P49" s="77"/>
    </row>
    <row r="50" spans="1:16" s="6" customFormat="1" ht="24.75" customHeight="1" x14ac:dyDescent="0.25">
      <c r="A50" s="142">
        <v>3</v>
      </c>
      <c r="B50" s="110" t="s">
        <v>2679</v>
      </c>
      <c r="C50" s="111" t="s">
        <v>32</v>
      </c>
      <c r="D50" s="109" t="s">
        <v>2680</v>
      </c>
      <c r="E50" s="144">
        <v>41687</v>
      </c>
      <c r="F50" s="144">
        <v>41973</v>
      </c>
      <c r="G50" s="159">
        <f t="shared" si="2"/>
        <v>9.5333333333333332</v>
      </c>
      <c r="H50" s="118" t="s">
        <v>2684</v>
      </c>
      <c r="I50" s="112" t="s">
        <v>453</v>
      </c>
      <c r="J50" s="112" t="s">
        <v>981</v>
      </c>
      <c r="K50" s="115">
        <v>12290000</v>
      </c>
      <c r="L50" s="114" t="s">
        <v>1148</v>
      </c>
      <c r="M50" s="116">
        <v>1</v>
      </c>
      <c r="N50" s="114" t="s">
        <v>27</v>
      </c>
      <c r="O50" s="114" t="s">
        <v>26</v>
      </c>
      <c r="P50" s="77"/>
    </row>
    <row r="51" spans="1:16" s="6" customFormat="1" ht="24.75" customHeight="1" outlineLevel="1" x14ac:dyDescent="0.25">
      <c r="A51" s="142">
        <v>4</v>
      </c>
      <c r="B51" s="110" t="s">
        <v>2681</v>
      </c>
      <c r="C51" s="111" t="s">
        <v>32</v>
      </c>
      <c r="D51" s="109" t="s">
        <v>2682</v>
      </c>
      <c r="E51" s="144">
        <v>42408</v>
      </c>
      <c r="F51" s="144">
        <v>42581</v>
      </c>
      <c r="G51" s="159">
        <f t="shared" ref="G51:G107" si="3">IF(AND(E51&lt;&gt;"",F51&lt;&gt;""),((F51-E51)/30),"")</f>
        <v>5.7666666666666666</v>
      </c>
      <c r="H51" s="113" t="s">
        <v>2685</v>
      </c>
      <c r="I51" s="112" t="s">
        <v>453</v>
      </c>
      <c r="J51" s="112" t="s">
        <v>963</v>
      </c>
      <c r="K51" s="115">
        <v>7000000</v>
      </c>
      <c r="L51" s="114" t="s">
        <v>1148</v>
      </c>
      <c r="M51" s="116">
        <v>1</v>
      </c>
      <c r="N51" s="114" t="s">
        <v>27</v>
      </c>
      <c r="O51" s="114" t="s">
        <v>26</v>
      </c>
      <c r="P51" s="77"/>
    </row>
    <row r="52" spans="1:16" s="7" customFormat="1" ht="24.75" customHeight="1" outlineLevel="1" x14ac:dyDescent="0.25">
      <c r="A52" s="143">
        <v>5</v>
      </c>
      <c r="B52" s="110" t="s">
        <v>2686</v>
      </c>
      <c r="C52" s="111" t="s">
        <v>31</v>
      </c>
      <c r="D52" s="109" t="s">
        <v>2687</v>
      </c>
      <c r="E52" s="144">
        <v>43938</v>
      </c>
      <c r="F52" s="144">
        <v>44165</v>
      </c>
      <c r="G52" s="159">
        <f t="shared" si="3"/>
        <v>7.5666666666666664</v>
      </c>
      <c r="H52" s="118" t="s">
        <v>2691</v>
      </c>
      <c r="I52" s="112" t="s">
        <v>220</v>
      </c>
      <c r="J52" s="112" t="s">
        <v>508</v>
      </c>
      <c r="K52" s="115">
        <v>4006399278</v>
      </c>
      <c r="L52" s="114" t="s">
        <v>26</v>
      </c>
      <c r="M52" s="116">
        <v>0.2</v>
      </c>
      <c r="N52" s="114" t="s">
        <v>2634</v>
      </c>
      <c r="O52" s="114" t="s">
        <v>1148</v>
      </c>
      <c r="P52" s="78"/>
    </row>
    <row r="53" spans="1:16" s="7" customFormat="1" ht="24.75" customHeight="1" outlineLevel="1" x14ac:dyDescent="0.25">
      <c r="A53" s="143">
        <v>6</v>
      </c>
      <c r="B53" s="110" t="s">
        <v>2686</v>
      </c>
      <c r="C53" s="111" t="s">
        <v>31</v>
      </c>
      <c r="D53" s="109" t="s">
        <v>2688</v>
      </c>
      <c r="E53" s="144">
        <v>43938</v>
      </c>
      <c r="F53" s="144">
        <v>44165</v>
      </c>
      <c r="G53" s="159">
        <f t="shared" si="3"/>
        <v>7.5666666666666664</v>
      </c>
      <c r="H53" s="118" t="s">
        <v>2691</v>
      </c>
      <c r="I53" s="112" t="s">
        <v>220</v>
      </c>
      <c r="J53" s="112" t="s">
        <v>507</v>
      </c>
      <c r="K53" s="115">
        <v>1435965528</v>
      </c>
      <c r="L53" s="114" t="s">
        <v>26</v>
      </c>
      <c r="M53" s="116">
        <v>0.2</v>
      </c>
      <c r="N53" s="114" t="s">
        <v>2634</v>
      </c>
      <c r="O53" s="114" t="s">
        <v>1148</v>
      </c>
      <c r="P53" s="78"/>
    </row>
    <row r="54" spans="1:16" s="7" customFormat="1" ht="24.75" customHeight="1" outlineLevel="1" x14ac:dyDescent="0.25">
      <c r="A54" s="143">
        <v>7</v>
      </c>
      <c r="B54" s="110" t="s">
        <v>2686</v>
      </c>
      <c r="C54" s="111" t="s">
        <v>31</v>
      </c>
      <c r="D54" s="109" t="s">
        <v>2689</v>
      </c>
      <c r="E54" s="144">
        <v>43938</v>
      </c>
      <c r="F54" s="144">
        <v>44165</v>
      </c>
      <c r="G54" s="159">
        <f t="shared" si="3"/>
        <v>7.5666666666666664</v>
      </c>
      <c r="H54" s="113" t="s">
        <v>2691</v>
      </c>
      <c r="I54" s="112" t="s">
        <v>220</v>
      </c>
      <c r="J54" s="112" t="s">
        <v>510</v>
      </c>
      <c r="K54" s="117">
        <v>2444786992</v>
      </c>
      <c r="L54" s="114" t="s">
        <v>26</v>
      </c>
      <c r="M54" s="116">
        <v>0.2</v>
      </c>
      <c r="N54" s="114" t="s">
        <v>2634</v>
      </c>
      <c r="O54" s="114" t="s">
        <v>1148</v>
      </c>
      <c r="P54" s="78"/>
    </row>
    <row r="55" spans="1:16" s="7" customFormat="1" ht="24.75" customHeight="1" outlineLevel="1" x14ac:dyDescent="0.25">
      <c r="A55" s="143">
        <v>8</v>
      </c>
      <c r="B55" s="110" t="s">
        <v>2686</v>
      </c>
      <c r="C55" s="111" t="s">
        <v>31</v>
      </c>
      <c r="D55" s="109" t="s">
        <v>2690</v>
      </c>
      <c r="E55" s="144">
        <v>43955</v>
      </c>
      <c r="F55" s="144">
        <v>44165</v>
      </c>
      <c r="G55" s="159">
        <f t="shared" si="3"/>
        <v>7</v>
      </c>
      <c r="H55" s="113" t="s">
        <v>2692</v>
      </c>
      <c r="I55" s="112" t="s">
        <v>453</v>
      </c>
      <c r="J55" s="112" t="s">
        <v>976</v>
      </c>
      <c r="K55" s="117">
        <v>450610262</v>
      </c>
      <c r="L55" s="114" t="s">
        <v>26</v>
      </c>
      <c r="M55" s="116">
        <v>0.2</v>
      </c>
      <c r="N55" s="114" t="s">
        <v>2634</v>
      </c>
      <c r="O55" s="114" t="s">
        <v>1148</v>
      </c>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2693</v>
      </c>
      <c r="E114" s="144" t="s">
        <v>2694</v>
      </c>
      <c r="F114" s="144" t="s">
        <v>2695</v>
      </c>
      <c r="G114" s="159">
        <f>IF(AND(E114&lt;&gt;"",F114&lt;&gt;""),((F114-E114)/30),"")</f>
        <v>10.366666666666667</v>
      </c>
      <c r="H114" s="121" t="s">
        <v>2700</v>
      </c>
      <c r="I114" s="120" t="s">
        <v>453</v>
      </c>
      <c r="J114" s="120" t="s">
        <v>453</v>
      </c>
      <c r="K114" s="122">
        <v>876094556</v>
      </c>
      <c r="L114" s="99">
        <f>+IF(AND(K114&gt;0,O114="Ejecución"),(K114/877802)*Tabla28[[#This Row],[% participación]],IF(AND(K114&gt;0,O114&lt;&gt;"Ejecución"),"-",""))</f>
        <v>199.61097286176155</v>
      </c>
      <c r="M114" s="123" t="s">
        <v>26</v>
      </c>
      <c r="N114" s="172">
        <v>0.2</v>
      </c>
      <c r="O114" s="161" t="s">
        <v>1150</v>
      </c>
      <c r="P114" s="77"/>
    </row>
    <row r="115" spans="1:16" s="6" customFormat="1" ht="24.75" customHeight="1" x14ac:dyDescent="0.25">
      <c r="A115" s="142">
        <v>2</v>
      </c>
      <c r="B115" s="160" t="s">
        <v>2664</v>
      </c>
      <c r="C115" s="162" t="s">
        <v>31</v>
      </c>
      <c r="D115" s="63" t="s">
        <v>2696</v>
      </c>
      <c r="E115" s="144" t="s">
        <v>2694</v>
      </c>
      <c r="F115" s="144" t="s">
        <v>2695</v>
      </c>
      <c r="G115" s="159">
        <f t="shared" ref="G115:G116" si="4">IF(AND(E115&lt;&gt;"",F115&lt;&gt;""),((F115-E115)/30),"")</f>
        <v>10.366666666666667</v>
      </c>
      <c r="H115" s="64" t="s">
        <v>2701</v>
      </c>
      <c r="I115" s="63" t="s">
        <v>453</v>
      </c>
      <c r="J115" s="63" t="s">
        <v>984</v>
      </c>
      <c r="K115" s="68">
        <v>961826033</v>
      </c>
      <c r="L115" s="99">
        <f>+IF(AND(K115&gt;0,O115="Ejecución"),(K115/877802)*Tabla28[[#This Row],[% participación]],IF(AND(K115&gt;0,O115&lt;&gt;"Ejecución"),"-",""))</f>
        <v>219.14418809708798</v>
      </c>
      <c r="M115" s="65" t="s">
        <v>26</v>
      </c>
      <c r="N115" s="172">
        <v>0.2</v>
      </c>
      <c r="O115" s="161" t="s">
        <v>1150</v>
      </c>
      <c r="P115" s="77"/>
    </row>
    <row r="116" spans="1:16" s="6" customFormat="1" ht="24.75" customHeight="1" x14ac:dyDescent="0.25">
      <c r="A116" s="142">
        <v>3</v>
      </c>
      <c r="B116" s="160" t="s">
        <v>2664</v>
      </c>
      <c r="C116" s="162" t="s">
        <v>31</v>
      </c>
      <c r="D116" s="63" t="s">
        <v>2697</v>
      </c>
      <c r="E116" s="144" t="s">
        <v>2694</v>
      </c>
      <c r="F116" s="144" t="s">
        <v>2695</v>
      </c>
      <c r="G116" s="159">
        <f t="shared" si="4"/>
        <v>10.366666666666667</v>
      </c>
      <c r="H116" s="64" t="s">
        <v>2700</v>
      </c>
      <c r="I116" s="63" t="s">
        <v>453</v>
      </c>
      <c r="J116" s="63" t="s">
        <v>963</v>
      </c>
      <c r="K116" s="68">
        <v>678171286</v>
      </c>
      <c r="L116" s="99">
        <f>+IF(AND(K116&gt;0,O116="Ejecución"),(K116/877802)*Tabla28[[#This Row],[% participación]],IF(AND(K116&gt;0,O116&lt;&gt;"Ejecución"),"-",""))</f>
        <v>154.51577599504219</v>
      </c>
      <c r="M116" s="65" t="s">
        <v>26</v>
      </c>
      <c r="N116" s="172">
        <v>0.2</v>
      </c>
      <c r="O116" s="161" t="s">
        <v>1150</v>
      </c>
      <c r="P116" s="77"/>
    </row>
    <row r="117" spans="1:16" s="6" customFormat="1" ht="24.75" customHeight="1" outlineLevel="1" x14ac:dyDescent="0.25">
      <c r="A117" s="142">
        <v>4</v>
      </c>
      <c r="B117" s="160" t="s">
        <v>2664</v>
      </c>
      <c r="C117" s="162" t="s">
        <v>31</v>
      </c>
      <c r="D117" s="63" t="s">
        <v>2698</v>
      </c>
      <c r="E117" s="144" t="s">
        <v>2694</v>
      </c>
      <c r="F117" s="144" t="s">
        <v>2695</v>
      </c>
      <c r="G117" s="159">
        <f t="shared" ref="G117:G159" si="5">IF(AND(E117&lt;&gt;"",F117&lt;&gt;""),((F117-E117)/30),"")</f>
        <v>10.366666666666667</v>
      </c>
      <c r="H117" s="64" t="s">
        <v>2700</v>
      </c>
      <c r="I117" s="63" t="s">
        <v>453</v>
      </c>
      <c r="J117" s="63" t="s">
        <v>973</v>
      </c>
      <c r="K117" s="68">
        <v>1189481817</v>
      </c>
      <c r="L117" s="99">
        <f>+IF(AND(K117&gt;0,O117="Ejecución"),(K117/877802)*Tabla28[[#This Row],[% participación]],IF(AND(K117&gt;0,O117&lt;&gt;"Ejecución"),"-",""))</f>
        <v>271.01369488791323</v>
      </c>
      <c r="M117" s="65" t="s">
        <v>26</v>
      </c>
      <c r="N117" s="172">
        <v>0.2</v>
      </c>
      <c r="O117" s="161" t="s">
        <v>1150</v>
      </c>
      <c r="P117" s="77"/>
    </row>
    <row r="118" spans="1:16" s="7" customFormat="1" ht="24.75" customHeight="1" outlineLevel="1" x14ac:dyDescent="0.25">
      <c r="A118" s="143">
        <v>5</v>
      </c>
      <c r="B118" s="160" t="s">
        <v>2664</v>
      </c>
      <c r="C118" s="162" t="s">
        <v>31</v>
      </c>
      <c r="D118" s="63" t="s">
        <v>2699</v>
      </c>
      <c r="E118" s="144" t="s">
        <v>2694</v>
      </c>
      <c r="F118" s="144" t="s">
        <v>2695</v>
      </c>
      <c r="G118" s="159">
        <f t="shared" si="5"/>
        <v>10.366666666666667</v>
      </c>
      <c r="H118" s="64" t="s">
        <v>2701</v>
      </c>
      <c r="I118" s="63" t="s">
        <v>453</v>
      </c>
      <c r="J118" s="63" t="s">
        <v>983</v>
      </c>
      <c r="K118" s="68">
        <v>1640405856</v>
      </c>
      <c r="L118" s="99">
        <f>+IF(AND(K118&gt;0,O118="Ejecución"),(K118/877802)*Tabla28[[#This Row],[% participación]],IF(AND(K118&gt;0,O118&lt;&gt;"Ejecución"),"-",""))</f>
        <v>373.75304590329029</v>
      </c>
      <c r="M118" s="65" t="s">
        <v>26</v>
      </c>
      <c r="N118" s="172">
        <v>0.2</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ref="N119:N160" si="6">+IF(M119="No",1,IF(M119="Si","Ingrese %",""))</f>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20091719.279999997</v>
      </c>
      <c r="F185" s="91"/>
      <c r="G185" s="92"/>
      <c r="H185" s="87"/>
      <c r="I185" s="89" t="s">
        <v>2627</v>
      </c>
      <c r="J185" s="165">
        <f>+SUM(M179:M183)</f>
        <v>0.03</v>
      </c>
      <c r="K185" s="235" t="s">
        <v>2628</v>
      </c>
      <c r="L185" s="235"/>
      <c r="M185" s="93">
        <f>+J185*(SUM(K20:K35))</f>
        <v>20091719.279999997</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42250</v>
      </c>
      <c r="D193" s="5"/>
      <c r="E193" s="125">
        <v>1880</v>
      </c>
      <c r="F193" s="5"/>
      <c r="G193" s="5"/>
      <c r="H193" s="146" t="s">
        <v>2702</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2702</v>
      </c>
      <c r="D211" s="21"/>
      <c r="G211" s="27" t="s">
        <v>2620</v>
      </c>
      <c r="H211" s="147" t="s">
        <v>2703</v>
      </c>
      <c r="J211" s="27" t="s">
        <v>2622</v>
      </c>
      <c r="K211" s="147" t="s">
        <v>2703</v>
      </c>
      <c r="L211" s="21"/>
      <c r="M211" s="21"/>
      <c r="N211" s="21"/>
      <c r="O211" s="8"/>
    </row>
    <row r="212" spans="1:15" x14ac:dyDescent="0.25">
      <c r="A212" s="9"/>
      <c r="B212" s="27" t="s">
        <v>2619</v>
      </c>
      <c r="C212" s="146" t="s">
        <v>2702</v>
      </c>
      <c r="D212" s="21"/>
      <c r="G212" s="27" t="s">
        <v>2621</v>
      </c>
      <c r="H212" s="147">
        <v>3017164358</v>
      </c>
      <c r="J212" s="27" t="s">
        <v>2623</v>
      </c>
      <c r="K212" s="146">
        <v>3017164358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2020-12-28T22:44:56Z</cp:lastPrinted>
  <dcterms:created xsi:type="dcterms:W3CDTF">2020-10-14T21:57:42Z</dcterms:created>
  <dcterms:modified xsi:type="dcterms:W3CDTF">2020-12-29T14:21:43Z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