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NUEVAS ENERO 2021\2021-85-2\"/>
    </mc:Choice>
  </mc:AlternateContent>
  <xr:revisionPtr revIDLastSave="0" documentId="13_ncr:1_{9DFA87FC-E071-4848-BDA3-B06CB06EF2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<sst xmlns="http://schemas.openxmlformats.org/spreadsheetml/2006/main" count="3571" uniqueCount="2754">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</sst>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1078</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1078</v>
      </c>
      <c r="J20" s="147" t="s">
        <v>1080</v>
      </c>
      <c r="K20" s="148">
        <v>1344702623</v>
      </c>
      <c r="L20" s="149"/>
      <c r="M20" s="149">
        <v>44561</v>
      </c>
      <c r="N20" s="133">
        <f>+(M20-L20)/30</f>
        <v>1485.3666666666666</v>
      </c>
      <c r="O20" s="136"/>
      <c r="U20" s="132"/>
      <c r="V20" s="104">
        <f ca="1">NOW()</f>
        <v>44201.753358101851</v>
      </c>
      <c r="W20" s="104">
        <f ca="1">NOW()</f>
        <v>44201.753358101851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2664</v>
      </c>
      <c r="C115" s="160" t="s">
        <v>31</v>
      </c>
      <c r="D115" s="119"/>
      <c r="E115" s="143"/>
      <c r="F115" s="143"/>
      <c r="G115" s="157" t="str">
        <f t="shared" ref="G115:G116" si="4">IF(AND(E115&lt;&gt;"",F115&lt;&gt;""),((F115-E115)/30),"")</f>
        <v/>
      </c>
      <c r="H115" s="120"/>
      <c r="I115" s="119"/>
      <c r="J115" s="119"/>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119" t="s">
        <v>2747</v>
      </c>
      <c r="E116" s="174">
        <v>44166</v>
      </c>
      <c r="F116" s="174">
        <v>44773</v>
      </c>
      <c r="G116" s="157">
        <f t="shared" si="4"/>
        <v>20.233333333333334</v>
      </c>
      <c r="H116" s="120" t="s">
        <v>2746</v>
      </c>
      <c r="I116" s="119" t="s">
        <v>1130</v>
      </c>
      <c r="J116" s="119" t="s">
        <v>1132</v>
      </c>
      <c r="K116" s="68">
        <v>1174303900</v>
      </c>
      <c r="L116" s="100">
        <f>+IF(AND(K116&gt;0,O116="Ejecución"),(K116/877802)*Tabla28[[#This Row],[% participación]],IF(AND(K116&gt;0,O116&lt;&gt;"Ejecución"),"-",""))</f>
        <v>0</v>
      </c>
      <c r="M116" s="65" t="s">
        <v>1148</v>
      </c>
      <c r="N116" s="170"/>
      <c r="O116" s="159" t="s">
        <v>1150</v>
      </c>
      <c r="P116" s="78"/>
    </row>
    <row r="117" spans="1:16" s="6" customFormat="1" ht="24.75" customHeight="1" outlineLevel="1" x14ac:dyDescent="0.25">
      <c r="A117" s="141">
        <v>4</v>
      </c>
      <c r="B117" s="158" t="s">
        <v>2664</v>
      </c>
      <c r="C117" s="160" t="s">
        <v>31</v>
      </c>
      <c r="D117" s="119" t="s">
        <v>2747</v>
      </c>
      <c r="E117" s="174">
        <v>44166</v>
      </c>
      <c r="F117" s="174">
        <v>44773</v>
      </c>
      <c r="G117" s="157">
        <f t="shared" ref="G117:G159" si="5">IF(AND(E117&lt;&gt;"",F117&lt;&gt;""),((F117-E117)/30),"")</f>
        <v>20.233333333333334</v>
      </c>
      <c r="H117" s="120" t="s">
        <v>2746</v>
      </c>
      <c r="I117" s="119" t="s">
        <v>1130</v>
      </c>
      <c r="J117" s="119" t="s">
        <v>217</v>
      </c>
      <c r="K117" s="68">
        <v>1174303900</v>
      </c>
      <c r="L117" s="100">
        <f>+IF(AND(K117&gt;0,O117="Ejecución"),(K117/877802)*Tabla28[[#This Row],[% participación]],IF(AND(K117&gt;0,O117&lt;&gt;"Ejecución"),"-",""))</f>
        <v>0</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67235131.150000006</v>
      </c>
      <c r="F185" s="92"/>
      <c r="G185" s="93"/>
      <c r="H185" s="88"/>
      <c r="I185" s="90" t="s">
        <v>2627</v>
      </c>
      <c r="J185" s="163">
        <f>+SUM(M179:M183)</f>
        <v>0.03</v>
      </c>
      <c r="K185" s="202" t="s">
        <v>2628</v>
      </c>
      <c r="L185" s="202"/>
      <c r="M185" s="94">
        <f>+J185*(SUM(K20:K35))</f>
        <v>40341078.689999998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2021-01-05T21:13:01Z</cp:lastPrinted>
  <dcterms:created xsi:type="dcterms:W3CDTF">2020-10-14T21:57:42Z</dcterms:created>
  <dcterms:modified xsi:type="dcterms:W3CDTF">2021-01-05T23:05:00Z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