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F:\FUNSOLSEMILLAS 2020\CONTRATACION 2021\NUEVAS ENERO 2021\2021-20-1\"/>
    </mc:Choice>
  </mc:AlternateContent>
  <xr:revisionPtr revIDLastSave="0" documentId="13_ncr:1_{463790D2-A638-47FD-9281-F7AE1FF5596D}"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74" i="12" l="1"/>
  <c r="K58"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5" i="12" l="1"/>
  <c r="N114" i="12"/>
  <c r="J185" i="12" l="1"/>
  <c r="M185" i="12" s="1"/>
  <c r="R183" i="12" l="1"/>
  <c r="R182" i="12"/>
  <c r="R181" i="12"/>
  <c r="R180" i="12"/>
  <c r="R179" i="12"/>
  <c r="Z180" i="12"/>
  <c r="Z179" i="12"/>
  <c r="Z178" i="12"/>
  <c r="G179" i="12"/>
  <c r="C185" i="12" s="1"/>
  <c r="E185" i="12" s="1"/>
  <c r="L114" i="12" l="1"/>
  <c r="W20" i="12" l="1"/>
  <c r="V20" i="12"/>
  <c r="N125" i="12" l="1"/>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<sst xmlns="http://schemas.openxmlformats.org/spreadsheetml/2006/main" count="3571" uniqueCount="2754">
  <si>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</si>
  <si>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</si>
  <si>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</si>
  <si>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</si>
  <si>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</si>
  <si>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</si>
  <si>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</si>
  <si>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</si>
  <si>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</si>
  <si>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</si>
  <si>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</si>
  <si>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</si>
  <si>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</si>
  <si>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</si>
  <si>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</si>
  <si>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</si>
  <si>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</si>
  <si>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</si>
  <si>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</si>
  <si>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</si>
  <si>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</si>
  <si>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</si>
  <si>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</si>
  <si>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</si>
  <si>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</si>
  <si>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</si>
  <si>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</si>
  <si>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</si>
  <si>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</si>
  <si>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</si>
  <si>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</si>
  <si>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</si>
  <si>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</si>
  <si>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</si>
  <si>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</si>
  <si>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</si>
  <si>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</si>
  <si>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</si>
  <si>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</si>
  <si>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</si>
  <si>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</si>
  <si>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</si>
  <si>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</si>
  <si>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</si>
  <si>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</si>
  <si>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</si>
  <si>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</si>
  <si>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</si>
  <si>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</si>
  <si>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</si>
  <si>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</si>
  <si>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</si>
  <si>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</si>
  <si>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</si>
  <si>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</si>
  <si>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</si>
  <si>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</si>
  <si>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</si>
  <si>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</si>
  <si>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</si>
  <si>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</si>
  <si>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</si>
  <si>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</si>
  <si>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</si>
  <si>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</si>
  <si>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</si>
  <si>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</si>
  <si>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</si>
  <si>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</si>
  <si>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</si>
  <si>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</si>
  <si>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</si>
  <si>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</si>
  <si>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</si>
  <si>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</si>
  <si>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</si>
  <si>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</si>
  <si>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</si>
  <si>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</si>
  <si>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</si>
  <si>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</si>
  <si>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</si>
  <si>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</si>
  <si>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</si>
  <si>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</si>
  <si>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</si>
  <si>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</si>
  <si>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</si>
  <si>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</si>
  <si>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</si>
  <si>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</si>
  <si>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</si>
  <si>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</si>
  <si>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</si>
  <si>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</si>
  <si>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</si>
  <si>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</si>
  <si>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</si>
  <si>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</si>
  <si>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</si>
  <si>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</si>
  <si>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</si>
  <si>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</si>
  <si>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</si>
  <si>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</si>
  <si>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</si>
  <si>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</si>
  <si>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</si>
  <si>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</si>
  <si>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</si>
  <si>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</si>
  <si>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</si>
  <si>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</si>
  <si>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</si>
  <si>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</si>
  <si>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</si>
  <si>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</si>
  <si>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</si>
  <si>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</si>
  <si>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</si>
  <si>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</si>
  <si>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</si>
  <si>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</si>
  <si>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</si>
  <si>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</si>
  <si>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</si>
  <si>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</si>
  <si>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</si>
  <si>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</si>
  <si>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</si>
  <si>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</si>
  <si>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</si>
  <si>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</si>
  <si>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</si>
  <si>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</si>
  <si>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</si>
  <si>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</si>
  <si>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</si>
  <si>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</si>
  <si>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</si>
  <si>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</si>
  <si>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</si>
  <si>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</si>
  <si>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</si>
  <si>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</si>
  <si>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</si>
  <si>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</si>
  <si>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</si>
  <si>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</si>
  <si>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</si>
  <si>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</si>
  <si>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</si>
  <si>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</si>
  <si>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</si>
  <si>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</si>
  <si>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</si>
  <si>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</si>
  <si>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</si>
  <si>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</si>
  <si>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</si>
  <si>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</si>
  <si>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</si>
  <si>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</si>
  <si>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</si>
  <si>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</si>
  <si>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</si>
  <si>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</si>
  <si>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</si>
  <si>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</si>
  <si>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</si>
  <si>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</si>
  <si>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</si>
  <si>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</si>
  <si>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</si>
  <si>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</si>
  <si>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</si>
  <si>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</si>
  <si>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</si>
  <si>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</si>
  <si>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</si>
  <si>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</si>
  <si>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</si>
  <si>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</si>
  <si>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</si>
  <si>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</si>
  <si>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</si>
  <si>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</si>
  <si>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</si>
  <si>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</si>
  <si>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</si>
  <si>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</si>
  <si>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</si>
  <si>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</si>
  <si>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</si>
  <si>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</si>
  <si>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</si>
  <si>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</si>
  <si>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</si>
  <si>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</si>
  <si>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</si>
  <si>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</si>
  <si>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</si>
  <si>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</si>
  <si>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</si>
  <si>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</si>
  <si>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</si>
  <si>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</si>
  <si>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</si>
  <si>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</si>
  <si>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</si>
  <si>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</si>
  <si>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</si>
  <si>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</si>
  <si>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</si>
  <si>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</si>
  <si>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</si>
  <si>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</si>
  <si>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</si>
  <si>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</si>
  <si>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</si>
  <si>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</si>
  <si>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</si>
  <si>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</si>
  <si>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</si>
  <si>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</si>
  <si>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</si>
  <si>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</si>
  <si>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</si>
  <si>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</si>
  <si>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</si>
  <si>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</si>
  <si>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</si>
  <si>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</si>
  <si>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</si>
  <si>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</si>
  <si>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</si>
  <si>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</si>
  <si>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</si>
  <si>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</si>
  <si>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</si>
  <si>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</si>
  <si>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</si>
  <si>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</si>
  <si>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</si>
  <si>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</si>
  <si>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</si>
  <si>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</si>
  <si>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</si>
  <si>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</si>
  <si>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</si>
  <si>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</si>
  <si>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</si>
  <si>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</si>
  <si>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</si>
  <si>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</si>
  <si>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</si>
  <si>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</si>
  <si>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</si>
  <si>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</si>
  <si>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</si>
  <si>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</si>
  <si>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</si>
  <si>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</si>
  <si>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</si>
  <si>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</si>
  <si>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</si>
  <si>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</si>
  <si>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</si>
  <si>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</si>
  <si>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</si>
  <si>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</si>
  <si>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</si>
  <si>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</si>
  <si>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</si>
  <si>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</si>
  <si>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</si>
  <si>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</si>
  <si>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</si>
  <si>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</si>
  <si>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</si>
  <si>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</si>
  <si>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</si>
  <si>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</si>
  <si>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</si>
  <si>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</si>
  <si>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</si>
  <si>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</si>
  <si>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</si>
  <si>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</si>
  <si>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</si>
  <si>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</si>
  <si>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</si>
  <si>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</si>
  <si>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</si>
  <si>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</si>
  <si>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</si>
  <si>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</si>
  <si>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</si>
  <si>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</si>
  <si>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</si>
  <si>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</si>
  <si>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</si>
  <si>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</si>
  <si>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</si>
  <si>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</si>
  <si>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</si>
  <si>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</si>
  <si>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</si>
  <si>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</si>
  <si>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</si>
  <si>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</si>
  <si>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</si>
  <si>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</si>
  <si>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</si>
  <si>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</si>
  <si>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</si>
  <si>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</si>
  <si>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</si>
  <si>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</si>
  <si>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</si>
  <si>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</si>
  <si>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</si>
  <si>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</si>
  <si>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</si>
  <si>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</si>
  <si>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</si>
  <si>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</si>
  <si>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</si>
  <si>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</si>
  <si>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</si>
  <si>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</si>
  <si>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</si>
  <si>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</si>
  <si>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</si>
  <si>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</si>
  <si>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</si>
  <si>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</si>
  <si>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</si>
  <si>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</si>
  <si>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</si>
  <si>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</si>
  <si>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</si>
  <si>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</si>
  <si>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</si>
  <si>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</si>
  <si>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</si>
  <si>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</si>
  <si>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</si>
  <si>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</si>
  <si>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</si>
  <si>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</si>
  <si>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</si>
  <si>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</si>
  <si>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</si>
  <si>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</si>
  <si>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</si>
  <si>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</si>
  <si>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</si>
  <si>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</si>
  <si>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</si>
  <si>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</si>
  <si>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</si>
  <si>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</si>
  <si>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</si>
  <si>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</si>
  <si>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</si>
  <si>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</si>
  <si>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</si>
  <si>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</si>
  <si>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</si>
  <si>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</si>
  <si>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</si>
  <si>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</si>
  <si>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</si>
  <si>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</si>
  <si>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</si>
  <si>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</si>
  <si>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</si>
  <si>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</si>
  <si>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</si>
  <si>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</si>
  <si>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</si>
  <si>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</si>
  <si>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</si>
  <si>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</si>
  <si>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</si>
  <si>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</si>
  <si>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</si>
  <si>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</si>
  <si>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</si>
  <si>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</si>
  <si>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</si>
  <si>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</si>
  <si>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</si>
  <si>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</si>
  <si>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</si>
  <si>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</si>
  <si>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</si>
  <si>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</si>
  <si>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</si>
  <si>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</si>
  <si>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</si>
  <si>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</si>
  <si>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</si>
  <si>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</si>
  <si>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</si>
  <si>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</si>
  <si>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</si>
  <si>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</si>
  <si>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</si>
  <si>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</si>
  <si>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</si>
  <si>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</si>
  <si>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</si>
  <si>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</si>
  <si>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</si>
  <si>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</si>
  <si>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</si>
  <si>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</si>
  <si>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</si>
  <si>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</si>
  <si>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</si>
  <si>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</si>
  <si>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</si>
  <si>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</si>
  <si>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</si>
  <si>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</si>
  <si>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</si>
  <si>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</si>
  <si>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</si>
  <si>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</si>
  <si>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</si>
  <si>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</si>
  <si>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</si>
  <si>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</si>
  <si>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</si>
  <si>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</si>
  <si>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</si>
  <si>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</si>
  <si>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</si>
  <si>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</si>
  <si>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</si>
  <si>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</si>
  <si>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</si>
  <si>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</si>
  <si>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</si>
  <si>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</si>
  <si>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</si>
  <si>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</si>
  <si>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</si>
  <si>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</si>
  <si>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</si>
  <si>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</si>
  <si>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</si>
  <si>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</si>
  <si>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</si>
  <si>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</si>
  <si>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</si>
  <si>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</si>
  <si>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</si>
  <si>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</si>
  <si>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</si>
  <si>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</si>
  <si>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</si>
  <si>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</si>
  <si>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</si>
  <si>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</si>
  <si>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</si>
  <si>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</si>
  <si>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</si>
  <si>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</si>
  <si>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</si>
  <si>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</si>
  <si>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</si>
  <si>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</si>
  <si>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</si>
  <si>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</si>
  <si>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</si>
  <si>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</si>
  <si>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</si>
  <si>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</si>
  <si>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</si>
  <si>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</si>
  <si>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</si>
  <si>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</si>
  <si>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</si>
  <si>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</si>
  <si>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</si>
  <si>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</si>
  <si>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</si>
  <si>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</si>
  <si>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</si>
  <si>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</si>
  <si>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</si>
  <si>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</si>
  <si>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</si>
  <si>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</si>
  <si>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</si>
  <si>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</si>
  <si>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</si>
  <si>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</si>
  <si>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</si>
  <si>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</si>
  <si>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</si>
  <si>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</si>
  <si>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</si>
  <si>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</si>
  <si>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</si>
  <si>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</si>
  <si>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</si>
  <si>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</si>
  <si>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</si>
  <si>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</si>
  <si>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</si>
  <si>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</si>
  <si>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</si>
  <si>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</si>
  <si>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</si>
  <si>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</si>
  <si>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</si>
  <si>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</si>
  <si>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</si>
  <si>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</si>
  <si>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</si>
  <si>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</si>
  <si>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</si>
  <si>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</si>
  <si>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</si>
  <si>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</si>
  <si>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</si>
  <si>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</si>
  <si>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</si>
  <si>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</si>
  <si>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</si>
  <si>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</si>
  <si>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</si>
  <si>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</si>
  <si>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</si>
  <si>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</si>
  <si>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</si>
  <si>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</si>
  <si>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</si>
  <si>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</si>
  <si>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</si>
  <si>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</si>
  <si>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</si>
  <si>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</si>
  <si>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</si>
  <si>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</si>
  <si>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</si>
  <si>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</si>
  <si>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</si>
  <si>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</si>
  <si>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</si>
  <si>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</si>
  <si>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</si>
  <si>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</si>
  <si>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</si>
  <si>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</si>
  <si>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</si>
  <si>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</si>
  <si>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</si>
  <si>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</si>
  <si>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</si>
  <si>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</si>
  <si>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</si>
  <si>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</si>
  <si>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</si>
  <si>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</si>
  <si>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</si>
  <si>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</si>
  <si>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</si>
  <si>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</si>
  <si>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</si>
  <si>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</si>
  <si>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</si>
  <si>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</si>
  <si>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</si>
  <si>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</si>
  <si>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</si>
  <si>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</si>
  <si>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</si>
  <si>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</si>
  <si>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</si>
  <si>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</si>
  <si>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</si>
  <si>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</si>
  <si>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</si>
  <si>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</si>
  <si>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</si>
  <si>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</si>
  <si>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</si>
  <si>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</si>
  <si>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</si>
  <si>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</si>
  <si>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</si>
  <si>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</si>
  <si>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</si>
  <si>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</si>
  <si>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</si>
  <si>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</si>
  <si>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</si>
  <si>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</si>
  <si>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</si>
  <si>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</si>
  <si>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</si>
  <si>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</si>
  <si>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</si>
  <si>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</si>
  <si>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</si>
  <si>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</si>
  <si>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</si>
  <si>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</si>
  <si>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</si>
  <si>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</si>
  <si>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</si>
  <si>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</si>
  <si>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</si>
  <si>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</si>
  <si>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</si>
  <si>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</si>
  <si>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</si>
  <si>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</si>
  <si>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</si>
  <si>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</si>
  <si>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</si>
  <si>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</si>
  <si>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</si>
  <si>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</si>
  <si>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</si>
  <si>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</si>
  <si>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</si>
  <si>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</si>
  <si>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</si>
  <si>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</si>
  <si>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</si>
  <si>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</si>
  <si>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</si>
  <si>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</si>
  <si>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</si>
  <si>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</si>
  <si>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</si>
  <si>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</si>
  <si>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</si>
  <si>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</si>
  <si>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</si>
  <si>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</si>
  <si>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</si>
  <si>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</si>
  <si>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</si>
  <si>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</si>
  <si>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</si>
  <si>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</si>
  <si>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</si>
  <si>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</si>
  <si>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</si>
  <si>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</si>
  <si>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</si>
  <si>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</si>
  <si>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</si>
  <si>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</si>
  <si>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</si>
  <si>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</si>
  <si>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</si>
  <si>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</si>
  <si>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</si>
  <si>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</si>
  <si>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</si>
  <si>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</si>
  <si>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</si>
  <si>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</si>
  <si>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</si>
  <si>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</si>
  <si>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</si>
  <si>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</si>
  <si>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</si>
  <si>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</si>
  <si>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</si>
  <si>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</si>
  <si>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</si>
  <si>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</si>
  <si>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</si>
  <si>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</si>
  <si>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</si>
  <si>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</si>
  <si>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</si>
  <si>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</si>
  <si>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</si>
  <si>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</si>
  <si>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</si>
  <si>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</si>
  <si>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</si>
  <si>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</si>
  <si>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</si>
  <si>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</si>
  <si>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</si>
  <si>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</si>
  <si>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</si>
  <si>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</si>
  <si>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</si>
  <si>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</si>
  <si>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</si>
  <si>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</si>
  <si>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</si>
  <si>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</si>
  <si>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</si>
  <si>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</si>
  <si>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</si>
  <si>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</si>
  <si>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</si>
  <si>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</si>
  <si>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</si>
  <si>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</si>
  <si>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</si>
  <si>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</si>
  <si>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</si>
  <si>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</si>
  <si>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</si>
  <si>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</si>
  <si>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</si>
  <si>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</si>
  <si>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</si>
  <si>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</si>
  <si>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</si>
  <si>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</si>
  <si>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</si>
  <si>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</si>
  <si>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</si>
  <si>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</si>
  <si>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</si>
  <si>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</si>
  <si>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</si>
  <si>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</si>
  <si>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</si>
  <si>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</si>
  <si>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</si>
  <si>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</si>
  <si>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</si>
  <si>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</si>
  <si>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</si>
  <si>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</si>
  <si>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</si>
  <si>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</si>
  <si>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</si>
  <si>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</si>
  <si>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</si>
  <si>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</si>
  <si>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</si>
  <si>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</si>
  <si>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</si>
  <si>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</si>
  <si>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</si>
  <si>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</si>
  <si>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</si>
  <si>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</si>
  <si>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</si>
  <si>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</si>
  <si>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</si>
  <si>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</si>
  <si>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</si>
  <si>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</si>
  <si>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</si>
  <si>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</si>
  <si>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</si>
  <si>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</si>
  <si>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</si>
  <si>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</si>
  <si>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</si>
  <si>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</si>
  <si>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</si>
  <si>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</si>
  <si>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</si>
  <si>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</si>
  <si>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</si>
  <si>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</si>
  <si>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</si>
  <si>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</si>
  <si>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</si>
  <si>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</si>
  <si>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</si>
  <si>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</si>
  <si>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</si>
  <si>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</si>
  <si>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</si>
  <si>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</si>
  <si>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</si>
  <si>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</si>
  <si>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</si>
  <si>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</si>
  <si>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</si>
  <si>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</si>
  <si>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</si>
  <si>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</si>
  <si>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</si>
  <si>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</si>
  <si>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</si>
  <si>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</si>
  <si>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</si>
  <si>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</si>
  <si>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</si>
  <si>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</si>
  <si>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</si>
  <si>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</si>
  <si>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</si>
  <si>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</si>
  <si>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</si>
  <si>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</si>
  <si>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</si>
  <si>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</si>
  <si>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</si>
  <si>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</si>
  <si>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</si>
  <si>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</si>
  <si>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</si>
  <si>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</si>
  <si>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</si>
  <si>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</si>
  <si>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</si>
  <si>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</si>
  <si>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</si>
  <si>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</si>
  <si>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</si>
  <si>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</si>
  <si>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</si>
  <si>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</si>
  <si>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</si>
  <si>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</si>
  <si>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</si>
  <si>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</si>
  <si>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</si>
  <si>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</si>
  <si>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</si>
  <si>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</si>
  <si>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</si>
  <si>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</si>
  <si>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</si>
  <si>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</si>
  <si>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</si>
  <si>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</si>
  <si>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</si>
  <si>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</si>
  <si>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</si>
  <si>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</si>
  <si>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</si>
  <si>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</si>
  <si>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</si>
  <si>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</si>
  <si>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</si>
  <si>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</si>
  <si>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</si>
  <si>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</si>
  <si>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</si>
  <si>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</si>
  <si>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</si>
  <si>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</si>
  <si>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</si>
  <si>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</si>
  <si>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</si>
  <si>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</si>
  <si>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</si>
  <si>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</si>
  <si>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</si>
  <si>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</si>
  <si>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</si>
  <si>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</si>
  <si>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</si>
  <si>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</si>
  <si>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</si>
  <si>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</si>
  <si>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</si>
  <si>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</si>
  <si>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</si>
  <si>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</si>
  <si>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</si>
  <si>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</si>
  <si>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</si>
  <si>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</si>
  <si>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</si>
  <si>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</si>
  <si>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</si>
  <si>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</si>
  <si>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</si>
  <si>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</si>
  <si>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</si>
  <si>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</si>
  <si>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</si>
  <si>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</si>
  <si>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</si>
  <si>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</si>
  <si>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</si>
  <si>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</si>
  <si>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</si>
  <si>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</si>
  <si>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</si>
  <si>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</si>
  <si>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</si>
  <si>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</si>
  <si>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</si>
  <si>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</si>
  <si>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</si>
  <si>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</si>
  <si>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</si>
  <si>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</si>
  <si>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</si>
  <si>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</si>
  <si>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</si>
  <si>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</si>
  <si>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</si>
  <si>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</si>
  <si>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</si>
  <si>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</si>
  <si>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</si>
  <si>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</si>
  <si>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</si>
  <si>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</si>
  <si>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</si>
  <si>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</si>
  <si>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</si>
  <si>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</si>
  <si>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</si>
  <si>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</si>
  <si>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</si>
  <si>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</si>
  <si>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</si>
  <si>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</si>
  <si>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</si>
  <si>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</si>
  <si>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</si>
  <si>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</si>
  <si>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</si>
  <si>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</si>
  <si>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</si>
  <si>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</si>
  <si>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</si>
  <si>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</si>
  <si>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</si>
  <si>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</si>
  <si>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</si>
  <si>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</si>
  <si>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</si>
  <si>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</si>
  <si>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</si>
  <si>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</si>
  <si>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</si>
  <si>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</si>
  <si>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</si>
  <si>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</si>
  <si>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</si>
  <si>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</si>
  <si>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</si>
  <si>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</si>
  <si>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</si>
  <si>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</si>
  <si>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</si>
  <si>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</si>
  <si>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</si>
  <si>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</si>
  <si>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</si>
  <si>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</si>
  <si>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</si>
  <si>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</si>
  <si>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</si>
  <si>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</si>
  <si>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</si>
  <si>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</si>
  <si>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</si>
  <si>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</si>
  <si>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</si>
  <si>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</si>
  <si>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</si>
  <si>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</si>
  <si>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</si>
  <si>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</si>
  <si>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</si>
  <si>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</si>
  <si>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</si>
  <si>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</si>
  <si>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</si>
  <si>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</si>
  <si>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</si>
  <si>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</si>
  <si>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</si>
  <si>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</si>
  <si>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</si>
  <si>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</si>
  <si>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</si>
  <si>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</si>
  <si>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</si>
  <si>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</si>
  <si>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</si>
  <si>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</si>
  <si>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</si>
  <si>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</si>
  <si>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</si>
  <si>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</si>
  <si>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</si>
  <si>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</si>
  <si>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</si>
  <si>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</si>
  <si>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</si>
  <si>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</si>
  <si>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</si>
  <si>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</si>
  <si>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</si>
  <si>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</si>
  <si>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</si>
  <si>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</si>
  <si>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</si>
  <si>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</si>
  <si>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</si>
  <si>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</si>
  <si>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</si>
  <si>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</si>
  <si>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</si>
  <si>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</si>
  <si>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</si>
  <si>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</si>
  <si>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</si>
  <si>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</si>
  <si>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</si>
  <si>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</si>
  <si>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</si>
  <si>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</si>
  <si>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</si>
  <si>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</si>
  <si>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</si>
  <si>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</si>
  <si>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</si>
  <si>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</si>
  <si>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</si>
  <si>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</si>
  <si>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</si>
  <si>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</si>
  <si>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</si>
  <si>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</si>
  <si>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</si>
  <si>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</si>
  <si>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</si>
  <si>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</si>
  <si>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</si>
  <si>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</si>
  <si>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</si>
  <si>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</si>
  <si>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</si>
  <si>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</si>
  <si>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</si>
  <si>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</si>
  <si>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</si>
  <si>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</si>
  <si>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</si>
  <si>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</si>
  <si>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</si>
  <si>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</si>
  <si>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</si>
  <si>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</si>
  <si>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</si>
  <si>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</si>
  <si>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</si>
  <si>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</si>
  <si>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</si>
  <si>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</si>
  <si>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</si>
  <si>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</si>
  <si>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</si>
  <si>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</si>
  <si>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</si>
  <si>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</si>
  <si>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</si>
  <si>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</si>
  <si>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</si>
  <si>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</si>
  <si>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</si>
  <si>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</si>
  <si>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</si>
  <si>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</si>
  <si>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</si>
  <si>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</si>
  <si>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</si>
  <si>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</si>
  <si>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</si>
  <si>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</si>
  <si>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</si>
  <si>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</si>
  <si>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</si>
  <si>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</si>
  <si>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</si>
  <si>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</si>
  <si>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</si>
  <si>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</si>
  <si>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</si>
  <si>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</si>
  <si>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</si>
  <si>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</si>
  <si>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</si>
  <si>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</si>
  <si>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</si>
  <si>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</si>
  <si>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</si>
  <si>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</si>
  <si>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</si>
  <si>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</si>
  <si>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</si>
  <si>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</si>
  <si>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</si>
  <si>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</si>
  <si>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</si>
  <si>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</si>
  <si>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</si>
  <si>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</si>
  <si>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</si>
  <si>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</si>
  <si>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</si>
  <si>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</si>
  <si>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</si>
  <si>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</si>
  <si>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</si>
  <si>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</si>
  <si>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</si>
  <si>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</si>
  <si>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</si>
  <si>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</si>
  <si>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</si>
  <si>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</si>
  <si>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</si>
  <si>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</si>
  <si>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</si>
  <si>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</si>
  <si>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</si>
  <si>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</si>
  <si>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</si>
  <si>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</si>
  <si>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</si>
  <si>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</si>
  <si>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</si>
  <si>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</si>
  <si>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</si>
  <si>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</si>
  <si>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</si>
  <si>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</si>
  <si>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</si>
  <si>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</si>
  <si>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</si>
  <si>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</si>
  <si>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</si>
  <si>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</si>
  <si>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</si>
  <si>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</si>
  <si>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</si>
  <si>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</si>
  <si>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</si>
  <si>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</si>
  <si>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</si>
  <si>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</si>
  <si>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</si>
  <si>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</si>
  <si>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</si>
  <si>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</si>
  <si>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</si>
  <si>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</si>
  <si>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</si>
  <si>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</si>
  <si>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</si>
  <si>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</si>
  <si>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</si>
  <si>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</si>
  <si>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</si>
  <si>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</si>
  <si>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</si>
  <si>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</si>
  <si>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</si>
  <si>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</si>
  <si>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</si>
  <si>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</si>
  <si>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</si>
  <si>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</si>
  <si>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</si>
  <si>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</si>
  <si>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</si>
  <si>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</si>
  <si>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</si>
  <si>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</si>
  <si>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</si>
  <si>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</si>
  <si>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</si>
  <si>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</si>
  <si>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</si>
  <si>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</si>
  <si>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</si>
  <si>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</si>
  <si>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</si>
  <si>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</si>
  <si>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</si>
  <si>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</si>
  <si>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</si>
  <si>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</si>
  <si>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</si>
  <si>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</si>
  <si>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</si>
  <si>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</si>
  <si>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</si>
  <si>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</si>
  <si>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</si>
  <si>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</si>
  <si>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</si>
  <si>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</si>
  <si>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</si>
  <si>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</si>
  <si>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</si>
  <si>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</si>
  <si>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</si>
  <si>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</si>
  <si>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</si>
  <si>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</si>
  <si>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</si>
  <si>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</si>
  <si>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</si>
  <si>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</si>
  <si>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</si>
  <si>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</si>
  <si>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</si>
  <si>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</si>
  <si>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</si>
  <si>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</si>
  <si>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</si>
  <si>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</si>
  <si>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</si>
  <si>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</si>
  <si>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</si>
  <si>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</si>
  <si>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</si>
  <si>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</si>
  <si>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</si>
  <si>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</si>
  <si>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</si>
  <si>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</si>
  <si>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</si>
  <si>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</si>
  <si>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</si>
  <si>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</si>
  <si>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</si>
  <si>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</si>
  <si>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</si>
  <si>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</si>
  <si>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</si>
  <si>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</si>
  <si>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</si>
  <si>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</si>
  <si>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</si>
  <si>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</si>
  <si>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</si>
  <si>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</si>
  <si>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</si>
  <si>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</si>
  <si>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</si>
  <si>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</si>
  <si>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</si>
  <si>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</si>
  <si>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</si>
  <si>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</si>
  <si>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</si>
  <si>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</si>
  <si>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</si>
  <si>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</si>
  <si>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</si>
  <si>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</si>
  <si>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</si>
  <si>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</si>
  <si>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</si>
  <si>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</si>
  <si>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</si>
  <si>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</si>
  <si>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</si>
  <si>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</si>
  <si>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</si>
  <si>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</si>
  <si>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</si>
  <si>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</si>
  <si>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</si>
  <si>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</si>
  <si>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</si>
  <si>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</si>
  <si>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</si>
  <si>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</si>
  <si>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</si>
  <si>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</si>
  <si>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</si>
  <si>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</si>
  <si>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</si>
  <si>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</si>
  <si>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</si>
  <si>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</si>
  <si>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</si>
  <si>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</si>
  <si>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</si>
  <si>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</si>
  <si>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</si>
  <si>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</si>
  <si>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</si>
  <si>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</si>
  <si>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</si>
  <si>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</si>
  <si>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</si>
  <si>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</si>
  <si>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</si>
  <si>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</si>
  <si>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</si>
  <si>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</si>
  <si>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</si>
  <si>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</si>
  <si>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</si>
  <si>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</si>
  <si>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</si>
  <si>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</si>
  <si>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</si>
  <si>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</si>
  <si>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</si>
  <si>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</si>
  <si>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</si>
  <si>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</si>
  <si>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</si>
  <si>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</si>
  <si>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</si>
  <si>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</si>
  <si>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</si>
  <si>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</si>
  <si>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</si>
  <si>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</si>
  <si>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</si>
  <si>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</si>
  <si>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</si>
  <si>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</si>
  <si>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</si>
  <si>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</si>
  <si>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</si>
  <si>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</si>
  <si>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</si>
  <si>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</si>
  <si>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</si>
  <si>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</si>
  <si>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</si>
  <si>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</si>
  <si>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</si>
  <si>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</si>
  <si>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</si>
  <si>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</si>
  <si>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</si>
  <si>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</si>
  <si>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</si>
  <si>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</si>
  <si>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</si>
  <si>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</si>
  <si>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</si>
  <si>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</si>
  <si>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</si>
  <si>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</si>
  <si>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</si>
  <si>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</si>
  <si>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</si>
  <si>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</si>
  <si>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</si>
  <si>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</si>
  <si>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</si>
  <si>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</si>
  <si>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</si>
  <si>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</si>
  <si>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</si>
  <si>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</si>
  <si>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</si>
  <si>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</si>
  <si>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</si>
  <si>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</si>
  <si>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</si>
  <si>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</si>
  <si>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</si>
  <si>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</si>
  <si>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</si>
  <si>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</si>
  <si>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</si>
  <si>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</si>
  <si>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</si>
  <si>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</si>
  <si>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</si>
  <si>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</si>
  <si>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</si>
  <si>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</si>
  <si>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</si>
  <si>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</si>
  <si>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</si>
  <si>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</si>
  <si>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</si>
  <si>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</si>
  <si>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</si>
  <si>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</si>
  <si>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</si>
  <si>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</si>
  <si>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</si>
  <si>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</si>
  <si>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</si>
  <si>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</si>
  <si>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</si>
  <si>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</si>
  <si>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</si>
  <si>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</si>
  <si>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</si>
  <si>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</si>
  <si>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</si>
  <si>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</si>
  <si>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</si>
  <si>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</si>
  <si>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</si>
  <si>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</si>
  <si>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</si>
  <si>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</si>
  <si>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</si>
  <si>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</si>
  <si>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</si>
  <si>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</si>
  <si>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</si>
  <si>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</si>
  <si>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</si>
  <si>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</si>
  <si>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</si>
  <si>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</si>
  <si>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</si>
  <si>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</si>
  <si>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</si>
  <si>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</si>
  <si>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</si>
  <si>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</si>
  <si>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</si>
  <si>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</si>
  <si>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</si>
  <si>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</si>
  <si>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</si>
  <si>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</si>
  <si>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</si>
  <si>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</si>
  <si>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</si>
  <si>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</si>
  <si>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</si>
  <si>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</si>
  <si>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</si>
  <si>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</si>
  <si>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</si>
  <si>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</si>
  <si>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</si>
  <si>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</si>
  <si>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</si>
  <si>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</si>
  <si>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</si>
  <si>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</si>
  <si>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</si>
  <si>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</si>
  <si>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</si>
  <si>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</si>
  <si>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</si>
  <si>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</si>
  <si>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</si>
  <si>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</si>
  <si>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</si>
  <si>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</si>
  <si>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</si>
  <si>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</si>
  <si>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</si>
  <si>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</si>
  <si>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</si>
  <si>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</si>
  <si>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</si>
  <si>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</si>
  <si>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</si>
  <si>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</si>
  <si>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</si>
  <si>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</si>
  <si>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</si>
  <si>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</si>
  <si>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</si>
  <si>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</si>
  <si>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</si>
  <si>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</si>
  <si>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</si>
  <si>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</si>
  <si>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</si>
  <si>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</si>
  <si>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</si>
  <si>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</si>
  <si>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</si>
  <si>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</si>
  <si>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</si>
  <si>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</si>
  <si>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</si>
  <si>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</si>
  <si>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</si>
  <si>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</si>
  <si>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</si>
  <si>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</si>
  <si>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</si>
  <si>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</si>
  <si>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</si>
  <si>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</si>
  <si>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</si>
  <si>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</si>
  <si>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</si>
  <si>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</si>
  <si>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</si>
  <si>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</si>
  <si>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</si>
  <si>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</si>
  <si>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</si>
  <si>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</si>
  <si>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</si>
  <si>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</si>
  <si>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</si>
  <si>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</si>
  <si>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</si>
  <si>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</si>
  <si>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</si>
  <si>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</si>
  <si>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</si>
  <si>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</si>
  <si>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</si>
  <si>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</si>
  <si>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</si>
  <si>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</si>
  <si>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</si>
  <si>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</si>
  <si>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</si>
  <si>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</si>
  <si>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</si>
  <si>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</si>
  <si>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</si>
  <si>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</si>
  <si>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</si>
  <si>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</si>
  <si>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</si>
  <si>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</si>
  <si>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</si>
  <si>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</si>
  <si>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</si>
  <si>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</si>
  <si>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</si>
  <si>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</si>
  <si>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</si>
  <si>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</si>
  <si>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</si>
  <si>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</si>
  <si>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</si>
  <si>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</si>
  <si>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</si>
  <si>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</si>
  <si>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</si>
  <si>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</si>
  <si>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</si>
  <si>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</si>
  <si>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</si>
  <si>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</si>
  <si>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</si>
  <si>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</si>
  <si>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</si>
  <si>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</si>
  <si>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</si>
  <si>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</si>
  <si>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</si>
  <si>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</si>
  <si>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</si>
  <si>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</si>
  <si>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</si>
  <si>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</si>
  <si>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</si>
  <si>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</si>
  <si>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</si>
  <si>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</si>
  <si>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</si>
  <si>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</si>
  <si>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</si>
  <si>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</si>
  <si>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</si>
  <si>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</si>
  <si>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</si>
  <si>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</si>
  <si>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</si>
  <si>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</si>
  <si>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</si>
  <si>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</si>
  <si>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</si>
  <si>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</si>
  <si>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</si>
  <si>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</si>
  <si>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</si>
  <si>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</si>
  <si>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</si>
  <si>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</si>
  <si>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</si>
  <si>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</si>
  <si>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</si>
  <si>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</si>
  <si>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</si>
  <si>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</si>
  <si>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</si>
  <si>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</si>
  <si>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</si>
  <si>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</si>
  <si>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</si>
  <si>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</si>
  <si>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</si>
  <si>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</si>
  <si>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</si>
  <si>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</si>
  <si>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</si>
  <si>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</si>
  <si>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</si>
  <si>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</si>
  <si>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</si>
  <si>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</si>
  <si>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</si>
  <si>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</si>
  <si>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</si>
  <si>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</si>
  <si>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</si>
  <si>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</si>
  <si>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</si>
  <si>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</si>
  <si>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</si>
  <si>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</si>
  <si>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</si>
  <si>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</si>
  <si>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</si>
  <si>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</si>
  <si>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</si>
  <si>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</si>
  <si>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</si>
  <si>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</si>
  <si>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</si>
  <si>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</si>
  <si>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</si>
  <si>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</si>
  <si>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</si>
  <si>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</si>
  <si>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</si>
  <si>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</si>
  <si>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</si>
  <si>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</si>
  <si>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</si>
  <si>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</si>
  <si>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</si>
  <si>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</si>
  <si>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</si>
  <si>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</si>
  <si>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</si>
  <si>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</si>
  <si>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</si>
  <si>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</si>
  <si>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</si>
  <si>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</si>
  <si>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</si>
  <si>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</si>
  <si>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</si>
  <si>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</si>
  <si>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</si>
  <si>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</si>
  <si>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</si>
  <si>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</si>
  <si>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</si>
  <si>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</si>
  <si>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</si>
  <si>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</si>
  <si>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</si>
  <si>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</si>
  <si>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</si>
  <si>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</si>
  <si>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</si>
  <si>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</si>
  <si>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</si>
  <si>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</si>
  <si>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</si>
  <si>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</si>
  <si>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</si>
  <si>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</si>
  <si>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</si>
  <si>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</si>
  <si>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</si>
  <si>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</si>
  <si>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</si>
  <si>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</si>
  <si>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</si>
  <si>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</si>
  <si>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</si>
  <si>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</si>
  <si>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</si>
  <si>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</si>
  <si>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</si>
  <si>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</si>
  <si>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</si>
  <si>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</si>
  <si>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</si>
  <si>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</si>
  <si>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</si>
  <si>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</si>
  <si>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</si>
  <si>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</si>
  <si>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</si>
  <si>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</si>
  <si>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</si>
  <si>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</si>
  <si>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</si>
  <si>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</si>
  <si>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</si>
  <si>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</si>
  <si>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</si>
  <si>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</si>
  <si>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</si>
  <si>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</si>
  <si>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</si>
  <si>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</si>
  <si>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</si>
  <si>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</si>
  <si>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</si>
  <si>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</si>
  <si>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</si>
  <si>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</si>
  <si>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</si>
  <si>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</si>
  <si>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</si>
  <si>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</si>
  <si>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</si>
  <si>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</si>
  <si>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</si>
  <si>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</si>
  <si>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</si>
  <si>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</si>
  <si>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</si>
  <si>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</si>
  <si>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</si>
  <si>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</si>
  <si>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</si>
  <si>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</si>
  <si>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</si>
  <si>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</si>
  <si>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</si>
  <si>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</si>
  <si>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</si>
  <si>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</si>
  <si>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</si>
  <si>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</si>
  <si>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</si>
  <si>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</si>
  <si>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</si>
  <si>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</si>
  <si>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</si>
  <si>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</si>
  <si>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</si>
  <si>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</si>
  <si>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</si>
  <si>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</si>
  <si>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</si>
  <si>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</si>
  <si>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</si>
  <si>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</si>
  <si>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</si>
  <si>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</si>
  <si>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</si>
  <si>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</si>
  <si>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</si>
  <si>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</si>
  <si>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</si>
  <si>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</si>
  <si>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</si>
  <si>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</si>
  <si>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</si>
  <si>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</si>
  <si>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</si>
  <si>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</si>
  <si>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</si>
  <si>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</si>
  <si>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</si>
  <si>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</si>
  <si>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</si>
  <si>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</si>
  <si>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</si>
  <si>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</si>
  <si>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</si>
  <si>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</si>
  <si>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</si>
  <si>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</si>
  <si>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</si>
  <si>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</si>
  <si>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</si>
  <si>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</si>
  <si>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</si>
  <si>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</si>
  <si>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</si>
  <si>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</si>
  <si>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</si>
  <si>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</si>
  <si>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</si>
  <si>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</si>
  <si>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</si>
  <si>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</si>
  <si>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</si>
  <si>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</si>
  <si>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</si>
  <si>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</si>
  <si>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</si>
  <si>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</si>
  <si>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</si>
  <si>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</si>
  <si>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</si>
  <si>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</si>
  <si>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</si>
  <si>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</si>
  <si>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</si>
  <si>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</si>
  <si>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</si>
  <si>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</si>
  <si>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</si>
  <si>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</si>
  <si>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</si>
  <si>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</si>
  <si>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</si>
  <si>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</si>
  <si>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</si>
  <si>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</si>
  <si>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</si>
  <si>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</si>
  <si>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</si>
  <si>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</si>
  <si>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</si>
  <si>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</si>
  <si>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</si>
  <si>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</si>
  <si>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</si>
  <si>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</si>
  <si>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</si>
  <si>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</si>
  <si>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</si>
  <si>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</si>
  <si>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</si>
  <si>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</si>
  <si>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</si>
  <si>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</si>
  <si>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</si>
  <si>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</si>
  <si>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</si>
  <si>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</si>
  <si>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</si>
  <si>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</si>
  <si>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</si>
  <si>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</si>
  <si>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</si>
  <si>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</si>
  <si>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</si>
  <si>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</si>
  <si>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</si>
  <si>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</si>
  <si>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</si>
  <si>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</si>
  <si>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</si>
  <si>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</si>
  <si>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</si>
  <si>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</si>
  <si>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</si>
  <si>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</si>
  <si>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</si>
  <si>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</si>
  <si>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</si>
  <si>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</si>
  <si>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</si>
  <si>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</si>
  <si>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</si>
  <si>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</si>
  <si>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</si>
  <si>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</si>
  <si>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</si>
  <si>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</si>
  <si>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</si>
  <si>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</si>
  <si>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</si>
  <si>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</si>
  <si>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</si>
  <si>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</si>
  <si>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</si>
  <si>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</si>
  <si>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</si>
  <si>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</si>
  <si>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</si>
  <si>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</si>
  <si>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</si>
  <si>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</si>
  <si>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</si>
  <si>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</si>
  <si>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</si>
  <si>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</si>
  <si>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</si>
  <si>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</si>
  <si>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</si>
  <si>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</si>
  <si>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</si>
  <si>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</si>
  <si>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</si>
  <si>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</si>
  <si>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</si>
  <si>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</si>
  <si>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</si>
  <si>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</si>
  <si>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</si>
  <si>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</si>
  <si>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</si>
  <si>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</si>
  <si>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</si>
  <si>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</si>
  <si>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</si>
  <si>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</si>
  <si>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</si>
  <si>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</si>
  <si>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</si>
  <si>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</si>
  <si>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</si>
  <si>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</si>
  <si>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</si>
  <si>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</si>
  <si>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</si>
  <si>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</si>
  <si>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</si>
  <si>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</si>
  <si>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</si>
  <si>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</si>
  <si>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</si>
  <si>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</si>
  <si>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</si>
  <si>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</si>
  <si>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</si>
  <si>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</si>
  <si>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</si>
  <si>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</si>
  <si>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</si>
  <si>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</si>
  <si>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</si>
  <si>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</si>
  <si>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</si>
  <si>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</si>
  <si>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</si>
  <si>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</si>
  <si>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</si>
  <si>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</si>
  <si>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</si>
  <si>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</si>
  <si>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</si>
  <si>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</si>
  <si>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</si>
  <si>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</si>
  <si>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</si>
  <si>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</si>
  <si>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</si>
  <si>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</si>
  <si>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</si>
  <si>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</si>
  <si>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</si>
  <si>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</si>
  <si>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</si>
  <si>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</si>
  <si>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</si>
  <si>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</si>
  <si>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</si>
  <si>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</si>
  <si>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</si>
  <si>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</si>
  <si>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</si>
  <si>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</si>
  <si>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</si>
  <si>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</si>
  <si>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</si>
  <si>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</si>
  <si>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</si>
  <si>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</si>
  <si>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</si>
  <si>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</si>
  <si>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</si>
  <si>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</si>
  <si>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</si>
  <si>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</si>
  <si>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</si>
  <si>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</si>
  <si>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</si>
  <si>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</si>
  <si>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</si>
  <si>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</si>
  <si>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</si>
  <si>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</si>
  <si>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</si>
  <si>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</si>
  <si>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</si>
  <si>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</si>
  <si>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</si>
  <si>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</si>
  <si>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</si>
  <si>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</si>
  <si>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</si>
  <si>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</si>
  <si>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</si>
  <si>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</si>
  <si>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</si>
  <si>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</si>
  <si>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</si>
  <si>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</si>
  <si>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</si>
  <si>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</si>
  <si>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</si>
  <si>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</si>
  <si>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</si>
  <si>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</si>
  <si>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</si>
  <si>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</si>
  <si>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</si>
  <si>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</si>
  <si>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</si>
  <si>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</si>
  <si>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</si>
  <si>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</si>
  <si>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</si>
  <si>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</si>
  <si>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</si>
  <si>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</si>
  <si>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</si>
  <si>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</si>
  <si>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</si>
  <si>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</si>
  <si>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</si>
  <si>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</si>
  <si>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</si>
  <si>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</si>
  <si>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</si>
  <si>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</si>
  <si>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</si>
  <si>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</si>
  <si>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</si>
  <si>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</si>
  <si>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</si>
  <si>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</si>
  <si>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</si>
  <si>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</si>
  <si>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</si>
  <si>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</si>
  <si>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</si>
  <si>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</si>
  <si>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</si>
  <si>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</si>
  <si>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</si>
  <si>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</si>
  <si>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</si>
  <si>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</si>
  <si>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</si>
  <si>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</si>
  <si>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</si>
  <si>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</si>
  <si>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</si>
  <si>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</si>
  <si>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</si>
  <si>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</si>
  <si>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</si>
  <si>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</si>
  <si>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</si>
  <si>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</si>
  <si>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</si>
  <si>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</si>
  <si>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</si>
  <si>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</si>
  <si>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</si>
  <si>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</si>
  <si>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</si>
  <si>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</si>
  <si>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</si>
  <si>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</si>
  <si>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</si>
  <si>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</si>
  <si>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</si>
  <si>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</si>
  <si>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</si>
  <si>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</si>
  <si>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</si>
  <si>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</si>
  <si>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</si>
  <si>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</si>
  <si>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</si>
  <si>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</si>
  <si>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</si>
  <si>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</si>
  <si>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</si>
  <si>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</si>
  <si>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</si>
  <si>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</si>
  <si>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</si>
  <si>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</si>
  <si>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</si>
  <si>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</si>
  <si>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</si>
  <si>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</si>
  <si>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</si>
  <si>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</si>
  <si>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</si>
  <si>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</si>
  <si>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</si>
  <si>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</si>
  <si>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</si>
  <si>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</si>
  <si>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</si>
  <si>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</si>
  <si>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</si>
  <si>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</si>
  <si>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</si>
  <si>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</si>
  <si>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</si>
  <si>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</si>
  <si>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</si>
  <si>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</si>
  <si>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</si>
  <si>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</si>
  <si>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</si>
  <si>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</si>
  <si>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</si>
  <si>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</si>
  <si>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</si>
  <si>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</si>
  <si>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</si>
  <si>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</si>
  <si>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</si>
  <si>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</si>
  <si>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</si>
  <si>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</si>
  <si>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</si>
  <si>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</si>
  <si>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</si>
  <si>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</si>
  <si>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</si>
  <si>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</si>
  <si>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</si>
  <si>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</si>
  <si>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</si>
  <si>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</si>
  <si>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</si>
  <si>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</si>
  <si>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</si>
  <si>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</si>
  <si>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</si>
  <si>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</si>
  <si>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</si>
  <si>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</si>
  <si>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</si>
  <si>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</si>
  <si>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</si>
  <si>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</si>
  <si>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</si>
  <si>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</si>
  <si>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</si>
  <si>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</si>
  <si>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</si>
  <si>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</si>
  <si>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</si>
  <si>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</si>
  <si>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</si>
  <si>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</si>
  <si>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</si>
  <si>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</si>
  <si>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</si>
  <si>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</si>
  <si>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</si>
  <si>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</si>
  <si>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</si>
  <si>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</si>
  <si>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</si>
  <si>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</si>
  <si>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</si>
  <si>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</si>
  <si>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</si>
  <si>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</si>
  <si>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</si>
  <si>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</si>
  <si>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</si>
  <si>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</si>
  <si>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</si>
  <si>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</si>
  <si>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</si>
  <si>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</si>
  <si>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</si>
  <si>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</si>
  <si>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</si>
  <si>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</si>
  <si>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</si>
  <si>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</si>
  <si>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</si>
  <si>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</si>
  <si>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</si>
  <si>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</si>
  <si>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</si>
  <si>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</si>
  <si>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</si>
  <si>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</si>
  <si>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</si>
  <si>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</si>
  <si>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</si>
  <si>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</si>
  <si>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</si>
  <si>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</si>
  <si>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</si>
  <si>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</si>
  <si>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</si>
  <si>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</si>
  <si>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</si>
  <si>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</si>
  <si>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</si>
  <si>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</si>
  <si>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</si>
  <si>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</si>
  <si>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</si>
  <si>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</si>
  <si>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</si>
  <si>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</si>
  <si>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</si>
  <si>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</si>
  <si>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</si>
  <si>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</si>
  <si>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</si>
  <si>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</si>
  <si>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</si>
  <si>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</si>
  <si>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</si>
  <si>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</si>
  <si>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</si>
  <si>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</si>
  <si>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</si>
  <si>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</si>
  <si>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</si>
  <si>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</si>
  <si>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</si>
  <si>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</si>
  <si>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</si>
  <si>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</si>
  <si>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</si>
  <si>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</si>
  <si>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</si>
  <si>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</si>
  <si>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</si>
  <si>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</si>
  <si>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</si>
  <si>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</si>
  <si>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</si>
  <si>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</si>
  <si>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</si>
  <si>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</si>
  <si>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</si>
  <si>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</si>
  <si>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</si>
  <si>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</si>
  <si>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</si>
  <si>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</si>
  <si>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</si>
  <si>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</si>
  <si>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</si>
  <si>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</si>
  <si>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</si>
  <si>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</si>
  <si>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</si>
  <si>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</si>
  <si>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</si>
  <si>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</si>
  <si>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</si>
  <si>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</si>
  <si>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</si>
  <si>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</si>
  <si>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</si>
  <si>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</si>
  <si>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</si>
  <si>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</si>
  <si>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</si>
  <si>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</si>
  <si>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</si>
  <si>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</si>
  <si>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</si>
  <si>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</si>
  <si>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</si>
  <si>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</si>
  <si>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</si>
  <si>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</si>
  <si>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</si>
  <si>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</si>
  <si>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</si>
  <si>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</si>
  <si>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</si>
  <si>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</si>
  <si>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</si>
  <si>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</si>
  <si>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</si>
  <si>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</si>
  <si>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</si>
  <si>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</si>
  <si>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</si>
  <si>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</si>
  <si>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</si>
  <si>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</si>
  <si>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</si>
  <si>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</si>
  <si>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</si>
  <si>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</si>
  <si>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</si>
  <si>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</si>
  <si>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</si>
  <si>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</si>
  <si>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</si>
  <si>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</si>
  <si>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</si>
  <si>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</si>
  <si>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</si>
  <si>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</si>
  <si>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</si>
  <si>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</si>
  <si>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</si>
  <si>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</si>
  <si>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</si>
  <si>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</si>
  <si>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</si>
  <si>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</si>
  <si>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</si>
  <si>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</si>
  <si>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</si>
  <si>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</si>
  <si>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</si>
  <si>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</si>
  <si>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</si>
  <si>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</si>
  <si>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</si>
  <si>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</si>
  <si>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</si>
  <si>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</si>
  <si>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</si>
  <si>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</si>
  <si>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</si>
  <si>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</si>
  <si>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</si>
  <si>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</si>
  <si>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</si>
  <si>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</si>
  <si>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</si>
  <si>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</si>
  <si>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</si>
  <si>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</si>
  <si>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</si>
  <si>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</si>
  <si>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</si>
  <si>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</si>
  <si>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</si>
  <si>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</si>
  <si>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</si>
  <si>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</si>
  <si>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</si>
  <si>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</si>
  <si>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</si>
  <si>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</si>
  <si>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</si>
  <si>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</si>
  <si>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</si>
  <si>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</si>
  <si>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</si>
  <si>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</si>
  <si>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</si>
  <si>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</si>
  <si>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</si>
  <si>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</si>
  <si>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</si>
  <si>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</si>
  <si>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</si>
  <si>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</si>
  <si>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</si>
  <si>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</si>
  <si>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</si>
  <si>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</si>
  <si>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</si>
  <si>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</si>
  <si>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</si>
  <si>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</si>
  <si>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</si>
  <si>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</si>
  <si>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</si>
  <si>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</si>
  <si>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</si>
  <si>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</si>
  <si>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</si>
  <si>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</si>
  <si>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</si>
  <si>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</si>
  <si>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</si>
  <si>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</si>
  <si>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</si>
  <si>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</si>
  <si>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</si>
  <si>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</si>
  <si>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</si>
  <si>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</si>
  <si>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</si>
  <si>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</si>
  <si>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</si>
  <si>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</si>
  <si>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</si>
  <si>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</si>
  <si>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</si>
  <si>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</si>
  <si>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</si>
  <si>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</si>
  <si>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</si>
  <si>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</si>
  <si>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</si>
  <si>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</si>
  <si>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</si>
  <si>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</si>
  <si>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</si>
  <si>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</si>
  <si>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</si>
  <si>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</si>
  <si>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</si>
  <si>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</si>
  <si>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</si>
  <si>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</si>
  <si>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</si>
  <si>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</si>
  <si>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</si>
  <si>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</si>
  <si>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</si>
  <si>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</si>
  <si>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</si>
  <si>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</si>
  <si>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</si>
  <si>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</si>
  <si>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</si>
  <si>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</si>
  <si>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</si>
  <si>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</si>
  <si>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</si>
  <si>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</si>
  <si>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</si>
  <si>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</si>
  <si>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</si>
  <si>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</si>
  <si>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</si>
  <si>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</si>
  <si>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</si>
  <si>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</si>
  <si>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</si>
  <si>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</si>
  <si>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</si>
  <si>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</si>
  <si>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</si>
  <si>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</si>
  <si>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</si>
  <si>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</si>
  <si>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</si>
  <si>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</si>
  <si>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</si>
  <si>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</si>
  <si>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</si>
  <si>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</si>
  <si>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</si>
  <si>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</si>
  <si>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</si>
  <si>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</si>
  <si>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</si>
  <si>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</si>
  <si>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</si>
  <si>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</si>
  <si>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</si>
  <si>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</si>
  <si>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</si>
  <si>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</si>
  <si>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</si>
  <si>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</si>
  <si>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</si>
  <si>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</si>
  <si>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</si>
  <si>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</si>
  <si>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</si>
  <si>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</si>
  <si>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</si>
  <si>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</si>
  <si>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</si>
  <si>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</si>
  <si>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</si>
  <si>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</si>
  <si>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</si>
  <si>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</si>
  <si>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</si>
  <si>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</si>
  <si>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</si>
  <si>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</si>
  <si>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</si>
  <si>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</si>
  <si>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</si>
  <si>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</si>
  <si>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</si>
  <si>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</si>
  <si>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</si>
  <si>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</si>
  <si>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</si>
  <si>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</si>
  <si>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</si>
  <si>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</si>
  <si>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</si>
  <si>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</si>
  <si>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</si>
  <si>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</si>
  <si>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</si>
  <si>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</si>
  <si>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</si>
  <si>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</si>
  <si>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</si>
  <si>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</si>
  <si>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</si>
  <si>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</si>
  <si>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</si>
  <si>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</si>
  <si>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</si>
  <si>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</si>
  <si>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</si>
  <si>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</si>
  <si>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</si>
  <si>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</si>
  <si>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</si>
  <si>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</si>
  <si>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</si>
  <si>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</si>
  <si>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</si>
  <si>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</si>
  <si>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</si>
  <si>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</si>
  <si>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</si>
  <si>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</si>
  <si>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</si>
  <si>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</si>
  <si>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</si>
  <si>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</si>
  <si>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</si>
  <si>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</si>
  <si>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</si>
  <si>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</si>
  <si>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</si>
  <si>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</si>
  <si>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</si>
  <si>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</si>
  <si>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</si>
  <si>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</si>
  <si>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</si>
  <si>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</si>
  <si>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</si>
  <si>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</si>
  <si>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</si>
  <si>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</si>
  <si>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</si>
  <si>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</si>
  <si>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</si>
  <si>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</si>
  <si>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</si>
  <si>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</si>
  <si>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</si>
  <si>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</si>
  <si>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</si>
  <si>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</si>
  <si>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</si>
  <si>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</si>
  <si>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</si>
  <si>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</si>
  <si>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</si>
  <si>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</si>
  <si>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</si>
  <si>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</si>
  <si>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</si>
  <si>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</si>
  <si>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</si>
  <si>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</si>
  <si>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</si>
  <si>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</si>
  <si>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</si>
  <si>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</si>
  <si>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</si>
  <si>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</si>
  <si>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</si>
  <si>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</si>
  <si>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</si>
  <si>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</si>
  <si>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</si>
  <si>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</si>
  <si>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</si>
  <si>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</si>
  <si>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</si>
  <si>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</si>
  <si>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</si>
  <si>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</si>
  <si>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</si>
  <si>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</si>
  <si>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</si>
  <si>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</si>
  <si>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</si>
  <si>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</si>
  <si>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</si>
  <si>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</si>
  <si>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</si>
  <si>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</si>
  <si>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</si>
  <si>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</si>
  <si>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</si>
  <si>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</si>
  <si>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</si>
  <si>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</si>
  <si>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</si>
  <si>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</si>
  <si>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</si>
  <si>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</si>
  <si>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</si>
  <si>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</si>
  <si>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</si>
  <si>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</si>
  <si>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</si>
  <si>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</si>
  <si>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</si>
  <si>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</si>
  <si>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</si>
  <si>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</si>
  <si>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</si>
  <si>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</si>
  <si>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</si>
  <si>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</si>
  <si>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</si>
  <si>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</si>
  <si>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</si>
  <si>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</si>
  <si>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</si>
  <si>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</si>
  <si>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</si>
  <si>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</si>
  <si>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</si>
  <si>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</si>
  <si>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</si>
  <si>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</si>
  <si>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</si>
  <si>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</si>
  <si>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</si>
  <si>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</si>
  <si>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</si>
  <si>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</si>
  <si>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</si>
  <si>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</si>
  <si>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</si>
  <si>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</si>
  <si>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</si>
  <si>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</si>
  <si>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</si>
  <si>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</si>
  <si>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</si>
  <si>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</si>
  <si>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</si>
  <si>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</si>
  <si>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</si>
  <si>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</si>
  <si>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</si>
  <si>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</si>
  <si>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</si>
  <si>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</si>
  <si>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</si>
  <si>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</si>
  <si>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</si>
  <si>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</si>
  <si>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</si>
  <si>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</si>
  <si>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</si>
  <si>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</si>
  <si>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</si>
  <si>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</si>
  <si>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</si>
  <si>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</si>
  <si>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</si>
  <si>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</si>
  <si>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</si>
  <si>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SECRETARIA DE INTEGRACION SOCIAL DE BOGOTA</t>
  </si>
  <si>
    <t>0052</t>
  </si>
  <si>
    <t>Aunar recursos técnicos, físicos, administrativos y económicos entre las partes, para garantizar la atención integral y educación inicial de los niños y niñas en primera infancia, ubicados en los barrios adscritos a la localidad de BOSA, con la puesta en funcionamiento del jardín infantil C.C. INDEPENDENCIA</t>
  </si>
  <si>
    <t>3106</t>
  </si>
  <si>
    <t>3624</t>
  </si>
  <si>
    <t>3670</t>
  </si>
  <si>
    <t>Aunar recursos técnicos, físicos, administrativos y económicos entre las partes, paraprestara el servicio de educación inicial con enfoque de atención integral a la primera infancia, a niños y niñas de tres (3) meses a menos de seis (6) años de edad, ubicados en los barrios adscritos a la subdirección local para la integración social de Bosa</t>
  </si>
  <si>
    <t>4181</t>
  </si>
  <si>
    <t>Aunar recursos técnicos, físicos, administrativos y económicos entre las partes, para garantizar la atención integral y educación inicial de los niños y niñas en primera infancia, ubicados en los barrios adscritos a la subdirección local de BOSA con la puesta en funcionamiento de un jardín cofinanciado</t>
  </si>
  <si>
    <t>7037</t>
  </si>
  <si>
    <t>Aunar recursos técnicos, físicos, administrativos y económicos entre las partes, para garantizar la atención integral y educación inicial de los niños y niñas en primera infancia, ubicados en los barrios adscritos a la localidad de BOSA, con la puesta en funcionamiento del jardín infantil cofinanciado C.C. INDEPENDENCIA</t>
  </si>
  <si>
    <t>10511</t>
  </si>
  <si>
    <t>Aunar recursos técnicos, físicos, administrativos y económicos entre las partes, para garantizar la Atención Integral y Educación Inicial de los niños y niñas en Primera Infancia, ubicados en los barrios adscritos a la localidad de BOSA con la puesta en funcionamiento del JARDÍN INFANTIL COFINANCIADO C.C. INDEPENDENCIA</t>
  </si>
  <si>
    <t>2034</t>
  </si>
  <si>
    <t>Atención integral en educación inicial a niños y niñas de cero (0) a cinco (5) años, de la localidad de BOSA</t>
  </si>
  <si>
    <t>2676</t>
  </si>
  <si>
    <t>Atención integral en educación inicial a niños y niñas de tres (3) meses a cinco (5) años, ubicados en los barrios adscritos a la subdirección local para la integración social de Bosa</t>
  </si>
  <si>
    <t>2946</t>
  </si>
  <si>
    <t>3053</t>
  </si>
  <si>
    <t>1306</t>
  </si>
  <si>
    <t>2495</t>
  </si>
  <si>
    <t>3531</t>
  </si>
  <si>
    <t>042</t>
  </si>
  <si>
    <t>Aunar recursos técnicos, físicos, administrativos y económicos entre las partes, para garantizar la Atención Integral y Educación Inicial de los niños y niñas en Primera Infancia, ubicados en los barrios adscritos a la localidad de BOSA con la puesta en funcionamiento del JARDÍN INFANTIL COFINANCIADO SEMILLAS DE SAN BERNARDINO</t>
  </si>
  <si>
    <t>Aunar recursos técnicos, físicos, administrativos y económicos entre las partes, para garantizar la Atención Integral y Educación Inicial de los niños y niñas en Primera Infancia, ubicados en los barrios adscritos a la localidad de BOSA con la puesta en funcionamiento del JARDÍN INFANTIL COFINANCIADO C.C. SEMILLAS DE (SAN BERNARDINO)</t>
  </si>
  <si>
    <t>3996</t>
  </si>
  <si>
    <t>8404</t>
  </si>
  <si>
    <t>Aunar recursos técnicos, físicos, administrativos y económicos entre las partes, para garantizar la educación inicial en el marco de la atención integral de las niñas y niños en primera infancia, ubicados en los barrios adscritos a las localidades del distrito capital a través de la puesta en funcionamiento de un jardín infantil</t>
  </si>
  <si>
    <t>2797</t>
  </si>
  <si>
    <t>Aunar recursos técnicos, físicos, administrativos y económicos entre las partes, para prestar el servicio de educación inicial con enfoque de atención integral a la primera infancia, a niños y niñas de tres (3) meses a menos de seis (6) años de edad, ubicados en los barrios adscritos a la subdirección local para la integración social de Bosa</t>
  </si>
  <si>
    <t>2930</t>
  </si>
  <si>
    <t>3635</t>
  </si>
  <si>
    <t>4315</t>
  </si>
  <si>
    <t>7110</t>
  </si>
  <si>
    <t>10396</t>
  </si>
  <si>
    <t>1305</t>
  </si>
  <si>
    <t>2675</t>
  </si>
  <si>
    <t>051</t>
  </si>
  <si>
    <t>Aunar recursos técnicos, físicos, administrativos y económicos entre las partes, para garantizar la atención integral y educación inicial de los niños y niñas en primera infancia, ubicados en los barrios adscritos a la localidad de BOSA, con la puesta en funcionamiento del jardín infantil SAN PEDRO</t>
  </si>
  <si>
    <t>3054</t>
  </si>
  <si>
    <t>2494</t>
  </si>
  <si>
    <t>2682</t>
  </si>
  <si>
    <t>2894</t>
  </si>
  <si>
    <t>3105</t>
  </si>
  <si>
    <t>Aunar recursos técnicos, físicos, administrativos y económicos entre las partes, para garantizar la Atención Integral y Educación Inicial de los niños y niñas en Primera Infancia, ubicados en los barrios adscritos a la localidad de BOSA con la puesta en funcionamiento del Jardín Infantil Cofinanciado C.C. SAN PEDRO</t>
  </si>
  <si>
    <t>3637</t>
  </si>
  <si>
    <t>Aunar recursos técnicos, físicos, administrativos y económicos entre las partes, para garantizar la Atención Integral y Educación Inicial de los niños y niñas en Primera Infancia, ubicados en los barrios adscritos a la localidad de BOSA con la puesta en funcionamiento del JARDÍN INFANTIL COFINANCIADO C.C. SAN PEDRO.</t>
  </si>
  <si>
    <t>4740</t>
  </si>
  <si>
    <t xml:space="preserve">Aunar recursos técnicos, físicos, administrativos y económicos entre las partes, para garantizar la Atención Integral y Educación Inicial de los niños y niñas en Primera Infancia, ubicados en los barrios adscritos a la Subdirección Local de BOSA con la puesta en funcionamiento de un JARDÍN INFANTIL COFINANCIADO.
</t>
  </si>
  <si>
    <t>10341</t>
  </si>
  <si>
    <t xml:space="preserve">Aunar recursos técnicos, físicos, administrativos y económicos entre las partes, para garantizar la Atención Integral y Educación Inicial de los niños y niñas en Primera Infancia, ubicados en los barrios adscritos a la localidad de BOSA con la puesta en funcionamiento del JARDÍN INFANTIL COFINANCIADO C.C. SAN PEDRO
</t>
  </si>
  <si>
    <t>7109</t>
  </si>
  <si>
    <t>INSTITUTO COLOMBIANO DE BIENESTAR FAMILIAR - ICBF -</t>
  </si>
  <si>
    <t xml:space="preserve">INSTITUTO COLOMBIANO DE BIENESTAR FAMILIAR - ICBF - </t>
  </si>
  <si>
    <t>25182015245</t>
  </si>
  <si>
    <t>097</t>
  </si>
  <si>
    <t>9520140097</t>
  </si>
  <si>
    <t>9520160078</t>
  </si>
  <si>
    <t>9520160108</t>
  </si>
  <si>
    <t>9501232017</t>
  </si>
  <si>
    <t>Atender a la primera infancia en e marco de la estrategía "de cero a siempre" específicamente a los niños y niñas menores de cinco (5) años de familias en situación de vulnerabilidad de coformidad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TRADICIONAL FAMILIAR, MODALIDAD FAMI, GRUPALES</t>
  </si>
  <si>
    <t>Atender integralmente a la primera infancia en el marco de la estrategia de "cero a siempre", de conformidad con las directrices, lineamientos y estándares establecidos por el ICBF así como regular las relaciones entre las partes derivadas de la entrega de aportes del ICBF a el contratista, para que este asuma con su personal y bajo su exclusiva responsbilidad de atención</t>
  </si>
  <si>
    <t>Atender a niños  niñas menores de cinco años, o hasta su ingreso al grado de transición, y a mujeres gestantes y en periodo de lactancia en los servicios de educación inicial y cuidado, con el fin de promover el desarrollo integra de la primera infancia con calidad, de conformidad con los lineamientos, las directricez y parámetros establecidos por el ICBF</t>
  </si>
  <si>
    <t>Atender a la primera infancia en el marco de la estrategia de "cero a siempre", específicamente a los niños y niñas menores de cinco (5) años de familias en situación de vulnertabilidad de conformidad con las directrices, lineamientos y paráetrs establecidos por el ICBF, así como regular las relaciones entre las partes derivadas de la entrega de aportes del ICBF a la entidad administradora del servicio en la modalidad de hogares comunitarios de bienestar en las siguientes formas de atención: Familiar</t>
  </si>
  <si>
    <t>Prestar el servicio de atención a niños y niñas menores de 5 años o hasta su ingreso al grado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</si>
  <si>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Prestar el servicio de educación inicial en el marco de la atención integral a mujeres gestantes, niños y niñas menores de 5 años, o hasta su ingreso al grado transición, de conformidad con los manuales oprativos de las modalidades y las directrices establecidas por el ICBF, en armonía con la política de estado para el desarrollo integral de la primera infancia "de cero a siempre", en el servicio desarrollo infantil en medio familiar</t>
  </si>
  <si>
    <t>762620439</t>
  </si>
  <si>
    <t>9500532020</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</si>
  <si>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</si>
  <si>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HCB, a partir de la fecha definida por el ICBF, en las UDS correspondientes al Centro Zonal TULUA, de la Regional Valle del Cauca, garantizando 200 días de atención por año calendario o proporcional por fracción de año contratado para los servicios de HCB, HCB AGRUPADO y 10.5 meses o proporcional por fracción de año contratado para el servicio de HCB FAMILIA MUJER E INFANCIA –FAMI.</t>
  </si>
  <si>
    <t>Prestar los servicios para la atención a la primera infancia en los hogares comunitarios de bienestar HCB, de conformidad con el manual operativo de la modalidad comunitaria, el lneamiento técnico para la atención a la primera infancia y las demás directrices establecidas por el ICBF, en armonia con la política de estado para el desarrollo integral de la primera infancia de cero a siempre</t>
  </si>
  <si>
    <t>9500872020</t>
  </si>
  <si>
    <t>MARIA LUCIA RODRIGUEZ GARCIA</t>
  </si>
  <si>
    <t>Cr 14 No. 31 B - 64 Sur</t>
  </si>
  <si>
    <t>(1)  366 94 37</t>
  </si>
  <si>
    <t>dirgeneral@funsolsemillas.org</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</si>
  <si>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</si>
  <si>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2021-20-1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</si>
</sst>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ill="1" applyAlignment="1" applyProtection="1">
      <alignment horizontal="right" vertical="center"/>
      <protection locked="0"/>
    </xf>
    <xf numFmtId="0" fontId="0" fillId="3" borderId="0" xfId="0" applyFill="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I7" zoomScale="85" zoomScaleNormal="85" zoomScaleSheetLayoutView="40" zoomScalePageLayoutView="40" workbookViewId="0">
      <selection activeCell="N15" sqref="N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2653</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240" t="str">
        <f>HYPERLINK("#MI_Oferente_Singular!A114","CAPACIDAD RESIDUAL")</f>
        <v>CAPACIDAD RESIDUAL</v>
      </c>
      <c r="F8" s="241"/>
      <c r="G8" s="242"/>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240" t="str">
        <f>HYPERLINK("#MI_Oferente_Singular!A162","TALENTO HUMANO")</f>
        <v>TALENTO HUMANO</v>
      </c>
      <c r="F9" s="241"/>
      <c r="G9" s="242"/>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240" t="str">
        <f>HYPERLINK("#MI_Oferente_Singular!F162","INFRAESTRUCTURA")</f>
        <v>INFRAESTRUCTURA</v>
      </c>
      <c r="F10" s="241"/>
      <c r="G10" s="242"/>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2662</v>
      </c>
      <c r="D14" s="14"/>
      <c r="E14" s="14"/>
      <c r="F14" s="14"/>
      <c r="G14" s="14"/>
      <c r="H14" s="14"/>
      <c r="I14" s="14"/>
      <c r="J14" s="14"/>
      <c r="K14" s="14"/>
      <c r="L14" s="14"/>
      <c r="M14" s="14"/>
      <c r="N14" s="14"/>
      <c r="O14" s="15"/>
    </row>
    <row r="15" spans="1:20" ht="19.5" customHeight="1" thickBot="1" x14ac:dyDescent="0.3">
      <c r="A15" s="9"/>
      <c r="B15" s="32" t="s">
        <v>2635</v>
      </c>
      <c r="C15" s="153" t="s">
        <v>2753</v>
      </c>
      <c r="D15" s="35"/>
      <c r="E15" s="35"/>
      <c r="F15" s="5"/>
      <c r="G15" s="32" t="s">
        <v>1168</v>
      </c>
      <c r="H15" s="102" t="s">
        <v>459</v>
      </c>
      <c r="I15" s="32" t="s">
        <v>2624</v>
      </c>
      <c r="J15" s="107" t="s">
        <v>2626</v>
      </c>
      <c r="L15" s="224" t="s">
        <v>8</v>
      </c>
      <c r="M15" s="224"/>
      <c r="N15" s="126"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3" t="s">
        <v>2639</v>
      </c>
      <c r="I19" s="138" t="s">
        <v>11</v>
      </c>
      <c r="J19" s="139" t="s">
        <v>10</v>
      </c>
      <c r="K19" s="139" t="s">
        <v>2609</v>
      </c>
      <c r="L19" s="139" t="s">
        <v>1161</v>
      </c>
      <c r="M19" s="139" t="s">
        <v>1162</v>
      </c>
      <c r="N19" s="140" t="s">
        <v>2610</v>
      </c>
      <c r="O19" s="135"/>
      <c r="Q19" s="51"/>
      <c r="R19" s="51"/>
    </row>
    <row r="20" spans="1:23" ht="30" customHeight="1" x14ac:dyDescent="0.25">
      <c r="A20" s="9"/>
      <c r="B20" s="108">
        <v>900088285</v>
      </c>
      <c r="C20" s="5"/>
      <c r="D20" s="73"/>
      <c r="E20" s="5"/>
      <c r="F20" s="5"/>
      <c r="G20" s="5"/>
      <c r="H20" s="243"/>
      <c r="I20" s="146" t="s">
        <v>459</v>
      </c>
      <c r="J20" s="147" t="s">
        <v>461</v>
      </c>
      <c r="K20" s="148">
        <v>3690186384</v>
      </c>
      <c r="L20" s="149"/>
      <c r="M20" s="149">
        <v>44561</v>
      </c>
      <c r="N20" s="133">
        <f>+(M20-L20)/30</f>
        <v>1485.3666666666666</v>
      </c>
      <c r="O20" s="136"/>
      <c r="U20" s="132"/>
      <c r="V20" s="104">
        <f ca="1">NOW()</f>
        <v>44201.752639814818</v>
      </c>
      <c r="W20" s="104">
        <f ca="1">NOW()</f>
        <v>44201.752639814818</v>
      </c>
    </row>
    <row r="21" spans="1:23" ht="30" customHeight="1" outlineLevel="1" x14ac:dyDescent="0.25">
      <c r="A21" s="9"/>
      <c r="B21" s="71"/>
      <c r="C21" s="5"/>
      <c r="D21" s="5"/>
      <c r="E21" s="5"/>
      <c r="F21" s="5"/>
      <c r="G21" s="5"/>
      <c r="H21" s="70"/>
      <c r="I21" s="146"/>
      <c r="J21" s="147"/>
      <c r="K21" s="148"/>
      <c r="L21" s="149"/>
      <c r="M21" s="149"/>
      <c r="N21" s="133">
        <f t="shared" ref="N21:N35" si="0">+(M21-L21)/30</f>
        <v>0</v>
      </c>
      <c r="O21" s="137"/>
    </row>
    <row r="22" spans="1:23" ht="30" customHeight="1" outlineLevel="1" x14ac:dyDescent="0.25">
      <c r="A22" s="9"/>
      <c r="B22" s="71"/>
      <c r="C22" s="5"/>
      <c r="D22" s="5"/>
      <c r="E22" s="5"/>
      <c r="F22" s="5"/>
      <c r="G22" s="5"/>
      <c r="H22" s="70"/>
      <c r="I22" s="146"/>
      <c r="J22" s="147"/>
      <c r="K22" s="148"/>
      <c r="L22" s="149"/>
      <c r="M22" s="149"/>
      <c r="N22" s="134">
        <f t="shared" ref="N22:N33" si="1">+(M22-L22)/30</f>
        <v>0</v>
      </c>
      <c r="O22" s="137"/>
    </row>
    <row r="23" spans="1:23" ht="30" customHeight="1" outlineLevel="1" x14ac:dyDescent="0.25">
      <c r="A23" s="9"/>
      <c r="B23" s="101"/>
      <c r="C23" s="21"/>
      <c r="D23" s="21"/>
      <c r="E23" s="21"/>
      <c r="F23" s="5"/>
      <c r="G23" s="5"/>
      <c r="H23" s="70"/>
      <c r="I23" s="146"/>
      <c r="J23" s="147"/>
      <c r="K23" s="148"/>
      <c r="L23" s="149"/>
      <c r="M23" s="149"/>
      <c r="N23" s="134">
        <f t="shared" si="1"/>
        <v>0</v>
      </c>
      <c r="O23" s="137"/>
      <c r="Q23" s="103"/>
      <c r="R23" s="55"/>
      <c r="S23" s="104"/>
      <c r="T23" s="104"/>
    </row>
    <row r="24" spans="1:23" ht="30" customHeight="1" outlineLevel="1" x14ac:dyDescent="0.25">
      <c r="A24" s="9"/>
      <c r="B24" s="101"/>
      <c r="C24" s="21"/>
      <c r="D24" s="21"/>
      <c r="E24" s="21"/>
      <c r="F24" s="5"/>
      <c r="G24" s="5"/>
      <c r="H24" s="70"/>
      <c r="I24" s="146"/>
      <c r="J24" s="147"/>
      <c r="K24" s="148"/>
      <c r="L24" s="149"/>
      <c r="M24" s="149"/>
      <c r="N24" s="134">
        <f t="shared" si="1"/>
        <v>0</v>
      </c>
      <c r="O24" s="137"/>
    </row>
    <row r="25" spans="1:23" ht="30" customHeight="1" outlineLevel="1" x14ac:dyDescent="0.25">
      <c r="A25" s="9"/>
      <c r="B25" s="101"/>
      <c r="C25" s="21"/>
      <c r="D25" s="21"/>
      <c r="E25" s="21"/>
      <c r="F25" s="5"/>
      <c r="G25" s="5"/>
      <c r="H25" s="70"/>
      <c r="I25" s="146"/>
      <c r="J25" s="147"/>
      <c r="K25" s="148"/>
      <c r="L25" s="149"/>
      <c r="M25" s="149"/>
      <c r="N25" s="134">
        <f t="shared" si="1"/>
        <v>0</v>
      </c>
      <c r="O25" s="137"/>
    </row>
    <row r="26" spans="1:23" ht="30" customHeight="1" outlineLevel="1" x14ac:dyDescent="0.25">
      <c r="A26" s="9"/>
      <c r="B26" s="101"/>
      <c r="C26" s="21"/>
      <c r="D26" s="21"/>
      <c r="E26" s="21"/>
      <c r="F26" s="5"/>
      <c r="G26" s="5"/>
      <c r="H26" s="70"/>
      <c r="I26" s="146"/>
      <c r="J26" s="147"/>
      <c r="K26" s="148"/>
      <c r="L26" s="149"/>
      <c r="M26" s="149"/>
      <c r="N26" s="134">
        <f t="shared" si="1"/>
        <v>0</v>
      </c>
      <c r="O26" s="137"/>
    </row>
    <row r="27" spans="1:23" ht="30" customHeight="1" outlineLevel="1" x14ac:dyDescent="0.25">
      <c r="A27" s="9"/>
      <c r="B27" s="101"/>
      <c r="C27" s="21"/>
      <c r="D27" s="21"/>
      <c r="E27" s="21"/>
      <c r="F27" s="5"/>
      <c r="G27" s="5"/>
      <c r="H27" s="70"/>
      <c r="I27" s="146"/>
      <c r="J27" s="147"/>
      <c r="K27" s="148"/>
      <c r="L27" s="149"/>
      <c r="M27" s="149"/>
      <c r="N27" s="134">
        <f t="shared" si="1"/>
        <v>0</v>
      </c>
      <c r="O27" s="137"/>
    </row>
    <row r="28" spans="1:23" ht="30" customHeight="1" outlineLevel="1" x14ac:dyDescent="0.25">
      <c r="A28" s="9"/>
      <c r="B28" s="101"/>
      <c r="C28" s="21"/>
      <c r="D28" s="21"/>
      <c r="E28" s="21"/>
      <c r="F28" s="5"/>
      <c r="G28" s="5"/>
      <c r="H28" s="70"/>
      <c r="I28" s="146"/>
      <c r="J28" s="147"/>
      <c r="K28" s="148"/>
      <c r="L28" s="149"/>
      <c r="M28" s="149"/>
      <c r="N28" s="134">
        <f t="shared" si="1"/>
        <v>0</v>
      </c>
      <c r="O28" s="137"/>
    </row>
    <row r="29" spans="1:23" ht="30" customHeight="1" outlineLevel="1" x14ac:dyDescent="0.25">
      <c r="A29" s="9"/>
      <c r="B29" s="71"/>
      <c r="C29" s="5"/>
      <c r="D29" s="5"/>
      <c r="E29" s="5"/>
      <c r="F29" s="5"/>
      <c r="G29" s="5"/>
      <c r="H29" s="70"/>
      <c r="I29" s="146"/>
      <c r="J29" s="147"/>
      <c r="K29" s="148"/>
      <c r="L29" s="149"/>
      <c r="M29" s="149"/>
      <c r="N29" s="134">
        <f t="shared" si="1"/>
        <v>0</v>
      </c>
      <c r="O29" s="137"/>
    </row>
    <row r="30" spans="1:23" ht="30" customHeight="1" outlineLevel="1" x14ac:dyDescent="0.25">
      <c r="A30" s="9"/>
      <c r="B30" s="71"/>
      <c r="C30" s="5"/>
      <c r="D30" s="5"/>
      <c r="E30" s="5"/>
      <c r="F30" s="5"/>
      <c r="G30" s="5"/>
      <c r="H30" s="70"/>
      <c r="I30" s="146"/>
      <c r="J30" s="147"/>
      <c r="K30" s="148"/>
      <c r="L30" s="149"/>
      <c r="M30" s="149"/>
      <c r="N30" s="134">
        <f t="shared" si="1"/>
        <v>0</v>
      </c>
      <c r="O30" s="137"/>
    </row>
    <row r="31" spans="1:23" ht="30" customHeight="1" outlineLevel="1" x14ac:dyDescent="0.25">
      <c r="A31" s="9"/>
      <c r="B31" s="71"/>
      <c r="C31" s="5"/>
      <c r="D31" s="5"/>
      <c r="E31" s="5"/>
      <c r="F31" s="5"/>
      <c r="G31" s="5"/>
      <c r="H31" s="70"/>
      <c r="I31" s="146"/>
      <c r="J31" s="147"/>
      <c r="K31" s="148"/>
      <c r="L31" s="149"/>
      <c r="M31" s="149"/>
      <c r="N31" s="134">
        <f t="shared" si="1"/>
        <v>0</v>
      </c>
      <c r="O31" s="137"/>
    </row>
    <row r="32" spans="1:23" ht="30" customHeight="1" outlineLevel="1" x14ac:dyDescent="0.25">
      <c r="A32" s="9"/>
      <c r="B32" s="71"/>
      <c r="C32" s="5"/>
      <c r="D32" s="5"/>
      <c r="E32" s="5"/>
      <c r="F32" s="5"/>
      <c r="G32" s="5"/>
      <c r="H32" s="70"/>
      <c r="I32" s="146"/>
      <c r="J32" s="147"/>
      <c r="K32" s="148"/>
      <c r="L32" s="149"/>
      <c r="M32" s="149"/>
      <c r="N32" s="134">
        <f t="shared" si="1"/>
        <v>0</v>
      </c>
      <c r="O32" s="137"/>
    </row>
    <row r="33" spans="1:16" ht="30" customHeight="1" outlineLevel="1" x14ac:dyDescent="0.25">
      <c r="A33" s="9"/>
      <c r="B33" s="71"/>
      <c r="C33" s="5"/>
      <c r="D33" s="5"/>
      <c r="E33" s="5"/>
      <c r="F33" s="5"/>
      <c r="G33" s="5"/>
      <c r="H33" s="70"/>
      <c r="I33" s="146"/>
      <c r="J33" s="147"/>
      <c r="K33" s="148"/>
      <c r="L33" s="149"/>
      <c r="M33" s="149"/>
      <c r="N33" s="134">
        <f t="shared" si="1"/>
        <v>0</v>
      </c>
      <c r="O33" s="137"/>
    </row>
    <row r="34" spans="1:16" ht="30" customHeight="1" outlineLevel="1" x14ac:dyDescent="0.25">
      <c r="A34" s="9"/>
      <c r="B34" s="71"/>
      <c r="C34" s="5"/>
      <c r="D34" s="5"/>
      <c r="E34" s="5"/>
      <c r="F34" s="5"/>
      <c r="G34" s="5"/>
      <c r="H34" s="70"/>
      <c r="I34" s="146"/>
      <c r="J34" s="147"/>
      <c r="K34" s="148"/>
      <c r="L34" s="149"/>
      <c r="M34" s="149"/>
      <c r="N34" s="134">
        <f t="shared" si="0"/>
        <v>0</v>
      </c>
      <c r="O34" s="137"/>
    </row>
    <row r="35" spans="1:16" ht="30" customHeight="1" outlineLevel="1" x14ac:dyDescent="0.25">
      <c r="A35" s="9"/>
      <c r="B35" s="71"/>
      <c r="C35" s="5"/>
      <c r="D35" s="5"/>
      <c r="E35" s="5"/>
      <c r="F35" s="5"/>
      <c r="G35" s="5"/>
      <c r="H35" s="70"/>
      <c r="I35" s="146"/>
      <c r="J35" s="147"/>
      <c r="K35" s="148"/>
      <c r="L35" s="149"/>
      <c r="M35" s="149"/>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7"/>
      <c r="I37" s="128"/>
      <c r="J37" s="128"/>
      <c r="K37" s="128"/>
      <c r="L37" s="128"/>
      <c r="M37" s="128"/>
      <c r="N37" s="128"/>
      <c r="O37" s="129"/>
    </row>
    <row r="38" spans="1:16" ht="21" customHeight="1" x14ac:dyDescent="0.25">
      <c r="A38" s="9"/>
      <c r="B38" s="238" t="str">
        <f>VLOOKUP(B20,EAS!A2:B1439,2,0)</f>
        <v>FUNDACION SOCIAL SEMILLAS DE ESPERANZA</v>
      </c>
      <c r="C38" s="238"/>
      <c r="D38" s="238"/>
      <c r="E38" s="238"/>
      <c r="F38" s="238"/>
      <c r="G38" s="5"/>
      <c r="H38" s="130"/>
      <c r="I38" s="247" t="s">
        <v>7</v>
      </c>
      <c r="J38" s="247"/>
      <c r="K38" s="247"/>
      <c r="L38" s="247"/>
      <c r="M38" s="247"/>
      <c r="N38" s="247"/>
      <c r="O38" s="131"/>
    </row>
    <row r="39" spans="1:16" ht="42.95" customHeight="1" thickBot="1" x14ac:dyDescent="0.3">
      <c r="A39" s="10"/>
      <c r="B39" s="11"/>
      <c r="C39" s="11"/>
      <c r="D39" s="11"/>
      <c r="E39" s="11"/>
      <c r="F39" s="11"/>
      <c r="G39" s="11"/>
      <c r="H39" s="10"/>
      <c r="I39" s="233" t="s">
        <v>2752</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2654</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0" t="s">
        <v>2676</v>
      </c>
      <c r="C48" s="111" t="s">
        <v>31</v>
      </c>
      <c r="D48" s="109" t="s">
        <v>2677</v>
      </c>
      <c r="E48" s="143">
        <v>40932</v>
      </c>
      <c r="F48" s="143">
        <v>41291</v>
      </c>
      <c r="G48" s="157">
        <f>IF(AND(E48&lt;&gt;"",F48&lt;&gt;""),((F48-E48)/30),"")</f>
        <v>11.966666666666667</v>
      </c>
      <c r="H48" s="113" t="s">
        <v>2678</v>
      </c>
      <c r="I48" s="112" t="s">
        <v>1156</v>
      </c>
      <c r="J48" s="112" t="s">
        <v>188</v>
      </c>
      <c r="K48" s="115">
        <v>283798177</v>
      </c>
      <c r="L48" s="114" t="s">
        <v>1148</v>
      </c>
      <c r="M48" s="116"/>
      <c r="N48" s="114" t="s">
        <v>27</v>
      </c>
      <c r="O48" s="114" t="s">
        <v>1148</v>
      </c>
      <c r="P48" s="78"/>
    </row>
    <row r="49" spans="1:16" s="6" customFormat="1" ht="24.75" customHeight="1" x14ac:dyDescent="0.25">
      <c r="A49" s="141">
        <v>2</v>
      </c>
      <c r="B49" s="110" t="s">
        <v>2676</v>
      </c>
      <c r="C49" s="111" t="s">
        <v>31</v>
      </c>
      <c r="D49" s="109" t="s">
        <v>2679</v>
      </c>
      <c r="E49" s="143">
        <v>41341</v>
      </c>
      <c r="F49" s="143">
        <v>41796</v>
      </c>
      <c r="G49" s="157">
        <f t="shared" ref="G49:G50" si="2">IF(AND(E49&lt;&gt;"",F49&lt;&gt;""),((F49-E49)/30),"")</f>
        <v>15.166666666666666</v>
      </c>
      <c r="H49" s="113" t="s">
        <v>2678</v>
      </c>
      <c r="I49" s="112" t="s">
        <v>1156</v>
      </c>
      <c r="J49" s="112" t="s">
        <v>188</v>
      </c>
      <c r="K49" s="115">
        <v>406794360</v>
      </c>
      <c r="L49" s="114" t="s">
        <v>1148</v>
      </c>
      <c r="M49" s="116"/>
      <c r="N49" s="114" t="s">
        <v>27</v>
      </c>
      <c r="O49" s="114" t="s">
        <v>1148</v>
      </c>
      <c r="P49" s="78"/>
    </row>
    <row r="50" spans="1:16" s="6" customFormat="1" ht="24.75" customHeight="1" x14ac:dyDescent="0.25">
      <c r="A50" s="141">
        <v>3</v>
      </c>
      <c r="B50" s="110" t="s">
        <v>2676</v>
      </c>
      <c r="C50" s="111" t="s">
        <v>31</v>
      </c>
      <c r="D50" s="109" t="s">
        <v>2680</v>
      </c>
      <c r="E50" s="143">
        <v>42040</v>
      </c>
      <c r="F50" s="143">
        <v>42545</v>
      </c>
      <c r="G50" s="157">
        <f t="shared" si="2"/>
        <v>16.833333333333332</v>
      </c>
      <c r="H50" s="118" t="s">
        <v>2678</v>
      </c>
      <c r="I50" s="112" t="s">
        <v>1156</v>
      </c>
      <c r="J50" s="112" t="s">
        <v>188</v>
      </c>
      <c r="K50" s="115">
        <v>371800883</v>
      </c>
      <c r="L50" s="114" t="s">
        <v>1148</v>
      </c>
      <c r="M50" s="116"/>
      <c r="N50" s="114" t="s">
        <v>27</v>
      </c>
      <c r="O50" s="114" t="s">
        <v>1148</v>
      </c>
      <c r="P50" s="78"/>
    </row>
    <row r="51" spans="1:16" s="6" customFormat="1" ht="24.75" customHeight="1" outlineLevel="1" x14ac:dyDescent="0.25">
      <c r="A51" s="141">
        <v>4</v>
      </c>
      <c r="B51" s="110" t="s">
        <v>2676</v>
      </c>
      <c r="C51" s="111" t="s">
        <v>31</v>
      </c>
      <c r="D51" s="109" t="s">
        <v>2681</v>
      </c>
      <c r="E51" s="143">
        <v>40801</v>
      </c>
      <c r="F51" s="143">
        <v>40875</v>
      </c>
      <c r="G51" s="157">
        <f t="shared" ref="G51:G107" si="3">IF(AND(E51&lt;&gt;"",F51&lt;&gt;""),((F51-E51)/30),"")</f>
        <v>2.4666666666666668</v>
      </c>
      <c r="H51" s="113" t="s">
        <v>2705</v>
      </c>
      <c r="I51" s="112" t="s">
        <v>1156</v>
      </c>
      <c r="J51" s="112" t="s">
        <v>188</v>
      </c>
      <c r="K51" s="115">
        <v>84906134</v>
      </c>
      <c r="L51" s="114" t="s">
        <v>1148</v>
      </c>
      <c r="M51" s="116"/>
      <c r="N51" s="114" t="s">
        <v>27</v>
      </c>
      <c r="O51" s="114" t="s">
        <v>1148</v>
      </c>
      <c r="P51" s="78"/>
    </row>
    <row r="52" spans="1:16" s="7" customFormat="1" ht="24.75" customHeight="1" outlineLevel="1" x14ac:dyDescent="0.25">
      <c r="A52" s="142">
        <v>5</v>
      </c>
      <c r="B52" s="110" t="s">
        <v>2676</v>
      </c>
      <c r="C52" s="111" t="s">
        <v>31</v>
      </c>
      <c r="D52" s="109" t="s">
        <v>2683</v>
      </c>
      <c r="E52" s="143">
        <v>42796</v>
      </c>
      <c r="F52" s="143">
        <v>43280</v>
      </c>
      <c r="G52" s="157">
        <f t="shared" si="3"/>
        <v>16.133333333333333</v>
      </c>
      <c r="H52" s="118" t="s">
        <v>2684</v>
      </c>
      <c r="I52" s="112" t="s">
        <v>1156</v>
      </c>
      <c r="J52" s="112" t="s">
        <v>188</v>
      </c>
      <c r="K52" s="115">
        <v>559396070</v>
      </c>
      <c r="L52" s="114" t="s">
        <v>1148</v>
      </c>
      <c r="M52" s="116"/>
      <c r="N52" s="114" t="s">
        <v>27</v>
      </c>
      <c r="O52" s="114" t="s">
        <v>1148</v>
      </c>
      <c r="P52" s="79"/>
    </row>
    <row r="53" spans="1:16" s="7" customFormat="1" ht="24.75" customHeight="1" outlineLevel="1" x14ac:dyDescent="0.25">
      <c r="A53" s="142">
        <v>6</v>
      </c>
      <c r="B53" s="110" t="s">
        <v>2676</v>
      </c>
      <c r="C53" s="111" t="s">
        <v>31</v>
      </c>
      <c r="D53" s="109" t="s">
        <v>2685</v>
      </c>
      <c r="E53" s="143">
        <v>41843</v>
      </c>
      <c r="F53" s="143">
        <v>42039</v>
      </c>
      <c r="G53" s="157">
        <f t="shared" si="3"/>
        <v>6.5333333333333332</v>
      </c>
      <c r="H53" s="118" t="s">
        <v>2686</v>
      </c>
      <c r="I53" s="112" t="s">
        <v>1156</v>
      </c>
      <c r="J53" s="112" t="s">
        <v>188</v>
      </c>
      <c r="K53" s="115">
        <v>184428720</v>
      </c>
      <c r="L53" s="114" t="s">
        <v>1148</v>
      </c>
      <c r="M53" s="116"/>
      <c r="N53" s="114" t="s">
        <v>27</v>
      </c>
      <c r="O53" s="114" t="s">
        <v>1148</v>
      </c>
      <c r="P53" s="79"/>
    </row>
    <row r="54" spans="1:16" s="7" customFormat="1" ht="24.75" customHeight="1" outlineLevel="1" x14ac:dyDescent="0.25">
      <c r="A54" s="142">
        <v>7</v>
      </c>
      <c r="B54" s="110" t="s">
        <v>2676</v>
      </c>
      <c r="C54" s="111" t="s">
        <v>31</v>
      </c>
      <c r="D54" s="109" t="s">
        <v>2687</v>
      </c>
      <c r="E54" s="143">
        <v>42549</v>
      </c>
      <c r="F54" s="143">
        <v>42790</v>
      </c>
      <c r="G54" s="157">
        <f t="shared" si="3"/>
        <v>8.0333333333333332</v>
      </c>
      <c r="H54" s="113" t="s">
        <v>2688</v>
      </c>
      <c r="I54" s="112" t="s">
        <v>1156</v>
      </c>
      <c r="J54" s="112" t="s">
        <v>188</v>
      </c>
      <c r="K54" s="117">
        <v>236806000</v>
      </c>
      <c r="L54" s="114" t="s">
        <v>1148</v>
      </c>
      <c r="M54" s="116"/>
      <c r="N54" s="114" t="s">
        <v>27</v>
      </c>
      <c r="O54" s="114" t="s">
        <v>1148</v>
      </c>
      <c r="P54" s="79"/>
    </row>
    <row r="55" spans="1:16" s="7" customFormat="1" ht="24.75" customHeight="1" outlineLevel="1" x14ac:dyDescent="0.25">
      <c r="A55" s="142">
        <v>8</v>
      </c>
      <c r="B55" s="110" t="s">
        <v>2676</v>
      </c>
      <c r="C55" s="111" t="s">
        <v>31</v>
      </c>
      <c r="D55" s="109" t="s">
        <v>2689</v>
      </c>
      <c r="E55" s="143">
        <v>39616</v>
      </c>
      <c r="F55" s="143">
        <v>40008</v>
      </c>
      <c r="G55" s="157">
        <f t="shared" si="3"/>
        <v>13.066666666666666</v>
      </c>
      <c r="H55" s="113" t="s">
        <v>2690</v>
      </c>
      <c r="I55" s="112" t="s">
        <v>1156</v>
      </c>
      <c r="J55" s="112" t="s">
        <v>188</v>
      </c>
      <c r="K55" s="117">
        <v>189237840</v>
      </c>
      <c r="L55" s="114" t="s">
        <v>1148</v>
      </c>
      <c r="M55" s="116"/>
      <c r="N55" s="114" t="s">
        <v>27</v>
      </c>
      <c r="O55" s="114" t="s">
        <v>1148</v>
      </c>
      <c r="P55" s="79"/>
    </row>
    <row r="56" spans="1:16" s="7" customFormat="1" ht="24.75" customHeight="1" outlineLevel="1" x14ac:dyDescent="0.25">
      <c r="A56" s="142">
        <v>9</v>
      </c>
      <c r="B56" s="110" t="s">
        <v>2676</v>
      </c>
      <c r="C56" s="111" t="s">
        <v>31</v>
      </c>
      <c r="D56" s="109" t="s">
        <v>2691</v>
      </c>
      <c r="E56" s="143">
        <v>39959</v>
      </c>
      <c r="F56" s="143">
        <v>40214</v>
      </c>
      <c r="G56" s="157">
        <f t="shared" si="3"/>
        <v>8.5</v>
      </c>
      <c r="H56" s="113" t="s">
        <v>2692</v>
      </c>
      <c r="I56" s="112" t="s">
        <v>1156</v>
      </c>
      <c r="J56" s="112" t="s">
        <v>188</v>
      </c>
      <c r="K56" s="117">
        <v>104666345</v>
      </c>
      <c r="L56" s="114" t="s">
        <v>1148</v>
      </c>
      <c r="M56" s="116"/>
      <c r="N56" s="114" t="s">
        <v>27</v>
      </c>
      <c r="O56" s="114" t="s">
        <v>1148</v>
      </c>
      <c r="P56" s="79"/>
    </row>
    <row r="57" spans="1:16" s="7" customFormat="1" ht="24.75" customHeight="1" outlineLevel="1" x14ac:dyDescent="0.25">
      <c r="A57" s="142">
        <v>10</v>
      </c>
      <c r="B57" s="64" t="s">
        <v>2676</v>
      </c>
      <c r="C57" s="65" t="s">
        <v>31</v>
      </c>
      <c r="D57" s="63" t="s">
        <v>2693</v>
      </c>
      <c r="E57" s="143">
        <v>40217</v>
      </c>
      <c r="F57" s="143">
        <v>40571</v>
      </c>
      <c r="G57" s="157">
        <f t="shared" si="3"/>
        <v>11.8</v>
      </c>
      <c r="H57" s="64" t="s">
        <v>2682</v>
      </c>
      <c r="I57" s="63" t="s">
        <v>1156</v>
      </c>
      <c r="J57" s="63" t="s">
        <v>188</v>
      </c>
      <c r="K57" s="66">
        <v>185469992</v>
      </c>
      <c r="L57" s="65" t="s">
        <v>1148</v>
      </c>
      <c r="M57" s="67"/>
      <c r="N57" s="65" t="s">
        <v>27</v>
      </c>
      <c r="O57" s="65" t="s">
        <v>1148</v>
      </c>
      <c r="P57" s="79"/>
    </row>
    <row r="58" spans="1:16" s="7" customFormat="1" ht="24.75" customHeight="1" outlineLevel="1" x14ac:dyDescent="0.25">
      <c r="A58" s="142">
        <v>11</v>
      </c>
      <c r="B58" s="64" t="s">
        <v>2676</v>
      </c>
      <c r="C58" s="65" t="s">
        <v>31</v>
      </c>
      <c r="D58" s="63" t="s">
        <v>2694</v>
      </c>
      <c r="E58" s="143">
        <v>39468</v>
      </c>
      <c r="F58" s="143">
        <v>39649</v>
      </c>
      <c r="G58" s="157">
        <f t="shared" si="3"/>
        <v>6.0333333333333332</v>
      </c>
      <c r="H58" s="64" t="s">
        <v>2692</v>
      </c>
      <c r="I58" s="63" t="s">
        <v>1156</v>
      </c>
      <c r="J58" s="63" t="s">
        <v>188</v>
      </c>
      <c r="K58" s="66">
        <f>20086886+41076392</f>
        <v>61163278</v>
      </c>
      <c r="L58" s="65" t="s">
        <v>1148</v>
      </c>
      <c r="M58" s="67"/>
      <c r="N58" s="65" t="s">
        <v>27</v>
      </c>
      <c r="O58" s="65" t="s">
        <v>1148</v>
      </c>
      <c r="P58" s="79"/>
    </row>
    <row r="59" spans="1:16" s="7" customFormat="1" ht="24.75" customHeight="1" outlineLevel="1" x14ac:dyDescent="0.25">
      <c r="A59" s="142">
        <v>12</v>
      </c>
      <c r="B59" s="64" t="s">
        <v>2676</v>
      </c>
      <c r="C59" s="65" t="s">
        <v>31</v>
      </c>
      <c r="D59" s="63" t="s">
        <v>2695</v>
      </c>
      <c r="E59" s="143">
        <v>39867</v>
      </c>
      <c r="F59" s="143">
        <v>39927</v>
      </c>
      <c r="G59" s="157">
        <f t="shared" si="3"/>
        <v>2</v>
      </c>
      <c r="H59" s="64" t="s">
        <v>2692</v>
      </c>
      <c r="I59" s="63" t="s">
        <v>1156</v>
      </c>
      <c r="J59" s="63" t="s">
        <v>188</v>
      </c>
      <c r="K59" s="66">
        <v>24844542</v>
      </c>
      <c r="L59" s="65" t="s">
        <v>1148</v>
      </c>
      <c r="M59" s="67"/>
      <c r="N59" s="65" t="s">
        <v>27</v>
      </c>
      <c r="O59" s="65" t="s">
        <v>1148</v>
      </c>
      <c r="P59" s="79"/>
    </row>
    <row r="60" spans="1:16" s="7" customFormat="1" ht="24.75" customHeight="1" outlineLevel="1" x14ac:dyDescent="0.25">
      <c r="A60" s="142">
        <v>13</v>
      </c>
      <c r="B60" s="64" t="s">
        <v>2676</v>
      </c>
      <c r="C60" s="65" t="s">
        <v>31</v>
      </c>
      <c r="D60" s="63" t="s">
        <v>2696</v>
      </c>
      <c r="E60" s="143">
        <v>39657</v>
      </c>
      <c r="F60" s="143">
        <v>39846</v>
      </c>
      <c r="G60" s="157">
        <f t="shared" si="3"/>
        <v>6.3</v>
      </c>
      <c r="H60" s="64" t="s">
        <v>2692</v>
      </c>
      <c r="I60" s="63" t="s">
        <v>1156</v>
      </c>
      <c r="J60" s="63" t="s">
        <v>188</v>
      </c>
      <c r="K60" s="66">
        <v>50981467</v>
      </c>
      <c r="L60" s="65" t="s">
        <v>1148</v>
      </c>
      <c r="M60" s="67"/>
      <c r="N60" s="65" t="s">
        <v>27</v>
      </c>
      <c r="O60" s="65" t="s">
        <v>1148</v>
      </c>
      <c r="P60" s="79"/>
    </row>
    <row r="61" spans="1:16" s="7" customFormat="1" ht="24.75" customHeight="1" outlineLevel="1" x14ac:dyDescent="0.25">
      <c r="A61" s="142">
        <v>14</v>
      </c>
      <c r="B61" s="64" t="s">
        <v>2676</v>
      </c>
      <c r="C61" s="65" t="s">
        <v>31</v>
      </c>
      <c r="D61" s="63" t="s">
        <v>2697</v>
      </c>
      <c r="E61" s="143">
        <v>40717</v>
      </c>
      <c r="F61" s="143">
        <v>40858</v>
      </c>
      <c r="G61" s="157">
        <f t="shared" si="3"/>
        <v>4.7</v>
      </c>
      <c r="H61" s="64" t="s">
        <v>2705</v>
      </c>
      <c r="I61" s="63" t="s">
        <v>1156</v>
      </c>
      <c r="J61" s="63" t="s">
        <v>188</v>
      </c>
      <c r="K61" s="66">
        <v>199422762</v>
      </c>
      <c r="L61" s="65" t="s">
        <v>1148</v>
      </c>
      <c r="M61" s="67"/>
      <c r="N61" s="65" t="s">
        <v>27</v>
      </c>
      <c r="O61" s="65" t="s">
        <v>1148</v>
      </c>
      <c r="P61" s="79"/>
    </row>
    <row r="62" spans="1:16" s="7" customFormat="1" ht="24.75" customHeight="1" outlineLevel="1" x14ac:dyDescent="0.25">
      <c r="A62" s="142">
        <v>15</v>
      </c>
      <c r="B62" s="64" t="s">
        <v>2676</v>
      </c>
      <c r="C62" s="65" t="s">
        <v>31</v>
      </c>
      <c r="D62" s="63" t="s">
        <v>2698</v>
      </c>
      <c r="E62" s="143">
        <v>40932</v>
      </c>
      <c r="F62" s="143">
        <v>41295</v>
      </c>
      <c r="G62" s="157">
        <f t="shared" si="3"/>
        <v>12.1</v>
      </c>
      <c r="H62" s="64" t="s">
        <v>2699</v>
      </c>
      <c r="I62" s="63" t="s">
        <v>1156</v>
      </c>
      <c r="J62" s="63" t="s">
        <v>188</v>
      </c>
      <c r="K62" s="66">
        <v>409226951</v>
      </c>
      <c r="L62" s="65" t="s">
        <v>1148</v>
      </c>
      <c r="M62" s="67"/>
      <c r="N62" s="65" t="s">
        <v>27</v>
      </c>
      <c r="O62" s="65" t="s">
        <v>1148</v>
      </c>
      <c r="P62" s="79"/>
    </row>
    <row r="63" spans="1:16" s="7" customFormat="1" ht="24.75" customHeight="1" outlineLevel="1" x14ac:dyDescent="0.25">
      <c r="A63" s="142">
        <v>16</v>
      </c>
      <c r="B63" s="64" t="s">
        <v>2676</v>
      </c>
      <c r="C63" s="65" t="s">
        <v>31</v>
      </c>
      <c r="D63" s="63" t="s">
        <v>2701</v>
      </c>
      <c r="E63" s="143">
        <v>41341</v>
      </c>
      <c r="F63" s="143">
        <v>41803</v>
      </c>
      <c r="G63" s="157">
        <f t="shared" si="3"/>
        <v>15.4</v>
      </c>
      <c r="H63" s="64" t="s">
        <v>2700</v>
      </c>
      <c r="I63" s="63" t="s">
        <v>1156</v>
      </c>
      <c r="J63" s="63" t="s">
        <v>188</v>
      </c>
      <c r="K63" s="66">
        <v>625481682</v>
      </c>
      <c r="L63" s="65" t="s">
        <v>1148</v>
      </c>
      <c r="M63" s="67"/>
      <c r="N63" s="65" t="s">
        <v>27</v>
      </c>
      <c r="O63" s="65" t="s">
        <v>1148</v>
      </c>
      <c r="P63" s="79"/>
    </row>
    <row r="64" spans="1:16" s="7" customFormat="1" ht="24.75" customHeight="1" outlineLevel="1" x14ac:dyDescent="0.25">
      <c r="A64" s="142">
        <v>17</v>
      </c>
      <c r="B64" s="64" t="s">
        <v>2676</v>
      </c>
      <c r="C64" s="65" t="s">
        <v>31</v>
      </c>
      <c r="D64" s="63" t="s">
        <v>2702</v>
      </c>
      <c r="E64" s="143">
        <v>43357</v>
      </c>
      <c r="F64" s="143">
        <v>43910</v>
      </c>
      <c r="G64" s="157">
        <f t="shared" si="3"/>
        <v>18.433333333333334</v>
      </c>
      <c r="H64" s="64" t="s">
        <v>2703</v>
      </c>
      <c r="I64" s="63" t="s">
        <v>1156</v>
      </c>
      <c r="J64" s="63" t="s">
        <v>188</v>
      </c>
      <c r="K64" s="66">
        <v>1241520648</v>
      </c>
      <c r="L64" s="65" t="s">
        <v>1148</v>
      </c>
      <c r="M64" s="67"/>
      <c r="N64" s="65" t="s">
        <v>2634</v>
      </c>
      <c r="O64" s="65" t="s">
        <v>1148</v>
      </c>
      <c r="P64" s="79"/>
    </row>
    <row r="65" spans="1:16" s="7" customFormat="1" ht="24.75" customHeight="1" outlineLevel="1" x14ac:dyDescent="0.25">
      <c r="A65" s="142">
        <v>18</v>
      </c>
      <c r="B65" s="64" t="s">
        <v>2676</v>
      </c>
      <c r="C65" s="65" t="s">
        <v>31</v>
      </c>
      <c r="D65" s="63" t="s">
        <v>2704</v>
      </c>
      <c r="E65" s="143">
        <v>39960</v>
      </c>
      <c r="F65" s="143">
        <v>40217</v>
      </c>
      <c r="G65" s="157">
        <f t="shared" si="3"/>
        <v>8.5666666666666664</v>
      </c>
      <c r="H65" s="64" t="s">
        <v>2692</v>
      </c>
      <c r="I65" s="63" t="s">
        <v>1156</v>
      </c>
      <c r="J65" s="63" t="s">
        <v>188</v>
      </c>
      <c r="K65" s="66">
        <v>204151517</v>
      </c>
      <c r="L65" s="65" t="s">
        <v>1148</v>
      </c>
      <c r="M65" s="67"/>
      <c r="N65" s="65" t="s">
        <v>27</v>
      </c>
      <c r="O65" s="65" t="s">
        <v>1148</v>
      </c>
      <c r="P65" s="79"/>
    </row>
    <row r="66" spans="1:16" s="7" customFormat="1" ht="24.75" customHeight="1" outlineLevel="1" x14ac:dyDescent="0.25">
      <c r="A66" s="142">
        <v>19</v>
      </c>
      <c r="B66" s="64" t="s">
        <v>2676</v>
      </c>
      <c r="C66" s="65" t="s">
        <v>31</v>
      </c>
      <c r="D66" s="63" t="s">
        <v>2706</v>
      </c>
      <c r="E66" s="143">
        <v>40218</v>
      </c>
      <c r="F66" s="143">
        <v>40687</v>
      </c>
      <c r="G66" s="157">
        <f t="shared" si="3"/>
        <v>15.633333333333333</v>
      </c>
      <c r="H66" s="64" t="s">
        <v>2705</v>
      </c>
      <c r="I66" s="63" t="s">
        <v>1156</v>
      </c>
      <c r="J66" s="63" t="s">
        <v>188</v>
      </c>
      <c r="K66" s="66">
        <v>415953869</v>
      </c>
      <c r="L66" s="65" t="s">
        <v>1148</v>
      </c>
      <c r="M66" s="67"/>
      <c r="N66" s="65" t="s">
        <v>27</v>
      </c>
      <c r="O66" s="65" t="s">
        <v>1148</v>
      </c>
      <c r="P66" s="79"/>
    </row>
    <row r="67" spans="1:16" s="7" customFormat="1" ht="24.75" customHeight="1" outlineLevel="1" x14ac:dyDescent="0.25">
      <c r="A67" s="142">
        <v>20</v>
      </c>
      <c r="B67" s="64" t="s">
        <v>2676</v>
      </c>
      <c r="C67" s="65" t="s">
        <v>31</v>
      </c>
      <c r="D67" s="63" t="s">
        <v>2707</v>
      </c>
      <c r="E67" s="143">
        <v>42040</v>
      </c>
      <c r="F67" s="143">
        <v>42545</v>
      </c>
      <c r="G67" s="157">
        <f t="shared" si="3"/>
        <v>16.833333333333332</v>
      </c>
      <c r="H67" s="64" t="s">
        <v>2700</v>
      </c>
      <c r="I67" s="63" t="s">
        <v>1156</v>
      </c>
      <c r="J67" s="63" t="s">
        <v>188</v>
      </c>
      <c r="K67" s="66">
        <v>787640225</v>
      </c>
      <c r="L67" s="65" t="s">
        <v>1148</v>
      </c>
      <c r="M67" s="67"/>
      <c r="N67" s="65" t="s">
        <v>27</v>
      </c>
      <c r="O67" s="65" t="s">
        <v>1148</v>
      </c>
      <c r="P67" s="79"/>
    </row>
    <row r="68" spans="1:16" s="7" customFormat="1" ht="24.75" customHeight="1" outlineLevel="1" x14ac:dyDescent="0.25">
      <c r="A68" s="142">
        <v>21</v>
      </c>
      <c r="B68" s="64" t="s">
        <v>2676</v>
      </c>
      <c r="C68" s="65" t="s">
        <v>31</v>
      </c>
      <c r="D68" s="63" t="s">
        <v>2708</v>
      </c>
      <c r="E68" s="143">
        <v>42800</v>
      </c>
      <c r="F68" s="143">
        <v>43280</v>
      </c>
      <c r="G68" s="157">
        <f t="shared" si="3"/>
        <v>16</v>
      </c>
      <c r="H68" s="64" t="s">
        <v>2684</v>
      </c>
      <c r="I68" s="63" t="s">
        <v>1156</v>
      </c>
      <c r="J68" s="63" t="s">
        <v>188</v>
      </c>
      <c r="K68" s="66">
        <v>762548150</v>
      </c>
      <c r="L68" s="65" t="s">
        <v>1148</v>
      </c>
      <c r="M68" s="67"/>
      <c r="N68" s="65" t="s">
        <v>27</v>
      </c>
      <c r="O68" s="65" t="s">
        <v>1148</v>
      </c>
      <c r="P68" s="79"/>
    </row>
    <row r="69" spans="1:16" s="7" customFormat="1" ht="24.75" customHeight="1" outlineLevel="1" x14ac:dyDescent="0.25">
      <c r="A69" s="142">
        <v>22</v>
      </c>
      <c r="B69" s="64" t="s">
        <v>2676</v>
      </c>
      <c r="C69" s="65" t="s">
        <v>31</v>
      </c>
      <c r="D69" s="63" t="s">
        <v>2709</v>
      </c>
      <c r="E69" s="143">
        <v>41843</v>
      </c>
      <c r="F69" s="143">
        <v>42037</v>
      </c>
      <c r="G69" s="157">
        <f t="shared" si="3"/>
        <v>6.4666666666666668</v>
      </c>
      <c r="H69" s="64" t="s">
        <v>2700</v>
      </c>
      <c r="I69" s="63" t="s">
        <v>1156</v>
      </c>
      <c r="J69" s="63" t="s">
        <v>188</v>
      </c>
      <c r="K69" s="66">
        <v>257759669</v>
      </c>
      <c r="L69" s="65" t="s">
        <v>1148</v>
      </c>
      <c r="M69" s="67"/>
      <c r="N69" s="65" t="s">
        <v>27</v>
      </c>
      <c r="O69" s="65" t="s">
        <v>1148</v>
      </c>
      <c r="P69" s="79"/>
    </row>
    <row r="70" spans="1:16" s="7" customFormat="1" ht="24.75" customHeight="1" outlineLevel="1" x14ac:dyDescent="0.25">
      <c r="A70" s="142">
        <v>23</v>
      </c>
      <c r="B70" s="64" t="s">
        <v>2676</v>
      </c>
      <c r="C70" s="65" t="s">
        <v>31</v>
      </c>
      <c r="D70" s="63" t="s">
        <v>2710</v>
      </c>
      <c r="E70" s="143">
        <v>42549</v>
      </c>
      <c r="F70" s="143">
        <v>42794</v>
      </c>
      <c r="G70" s="157">
        <f t="shared" si="3"/>
        <v>8.1666666666666661</v>
      </c>
      <c r="H70" s="64" t="s">
        <v>2700</v>
      </c>
      <c r="I70" s="63" t="s">
        <v>1156</v>
      </c>
      <c r="J70" s="63" t="s">
        <v>188</v>
      </c>
      <c r="K70" s="66">
        <v>348032000</v>
      </c>
      <c r="L70" s="65" t="s">
        <v>1148</v>
      </c>
      <c r="M70" s="67"/>
      <c r="N70" s="65" t="s">
        <v>27</v>
      </c>
      <c r="O70" s="65" t="s">
        <v>1148</v>
      </c>
      <c r="P70" s="79"/>
    </row>
    <row r="71" spans="1:16" s="7" customFormat="1" ht="24.75" customHeight="1" outlineLevel="1" x14ac:dyDescent="0.25">
      <c r="A71" s="142">
        <v>24</v>
      </c>
      <c r="B71" s="64" t="s">
        <v>2676</v>
      </c>
      <c r="C71" s="65" t="s">
        <v>31</v>
      </c>
      <c r="D71" s="63" t="s">
        <v>2711</v>
      </c>
      <c r="E71" s="143">
        <v>39867</v>
      </c>
      <c r="F71" s="143">
        <v>39927</v>
      </c>
      <c r="G71" s="157">
        <f t="shared" si="3"/>
        <v>2</v>
      </c>
      <c r="H71" s="64" t="s">
        <v>2692</v>
      </c>
      <c r="I71" s="63" t="s">
        <v>1156</v>
      </c>
      <c r="J71" s="63" t="s">
        <v>188</v>
      </c>
      <c r="K71" s="66">
        <v>35268941</v>
      </c>
      <c r="L71" s="65" t="s">
        <v>1148</v>
      </c>
      <c r="M71" s="67"/>
      <c r="N71" s="65" t="s">
        <v>27</v>
      </c>
      <c r="O71" s="65" t="s">
        <v>1148</v>
      </c>
      <c r="P71" s="79"/>
    </row>
    <row r="72" spans="1:16" s="7" customFormat="1" ht="24.75" customHeight="1" outlineLevel="1" x14ac:dyDescent="0.25">
      <c r="A72" s="142">
        <v>25</v>
      </c>
      <c r="B72" s="64" t="s">
        <v>2676</v>
      </c>
      <c r="C72" s="65" t="s">
        <v>31</v>
      </c>
      <c r="D72" s="63" t="s">
        <v>2712</v>
      </c>
      <c r="E72" s="143">
        <v>39959</v>
      </c>
      <c r="F72" s="143">
        <v>40214</v>
      </c>
      <c r="G72" s="157">
        <f t="shared" si="3"/>
        <v>8.5</v>
      </c>
      <c r="H72" s="64" t="s">
        <v>2692</v>
      </c>
      <c r="I72" s="63" t="s">
        <v>1156</v>
      </c>
      <c r="J72" s="63" t="s">
        <v>188</v>
      </c>
      <c r="K72" s="66">
        <v>156801601</v>
      </c>
      <c r="L72" s="65" t="s">
        <v>1148</v>
      </c>
      <c r="M72" s="67"/>
      <c r="N72" s="65" t="s">
        <v>27</v>
      </c>
      <c r="O72" s="65" t="s">
        <v>1148</v>
      </c>
      <c r="P72" s="79"/>
    </row>
    <row r="73" spans="1:16" s="7" customFormat="1" ht="24.75" customHeight="1" outlineLevel="1" x14ac:dyDescent="0.25">
      <c r="A73" s="142">
        <v>26</v>
      </c>
      <c r="B73" s="64" t="s">
        <v>2676</v>
      </c>
      <c r="C73" s="65" t="s">
        <v>31</v>
      </c>
      <c r="D73" s="63" t="s">
        <v>2713</v>
      </c>
      <c r="E73" s="143">
        <v>40960</v>
      </c>
      <c r="F73" s="143">
        <v>41257</v>
      </c>
      <c r="G73" s="157">
        <f t="shared" si="3"/>
        <v>9.9</v>
      </c>
      <c r="H73" s="64" t="s">
        <v>2714</v>
      </c>
      <c r="I73" s="63" t="s">
        <v>1156</v>
      </c>
      <c r="J73" s="63" t="s">
        <v>188</v>
      </c>
      <c r="K73" s="66">
        <v>324127298</v>
      </c>
      <c r="L73" s="65" t="s">
        <v>1148</v>
      </c>
      <c r="M73" s="67"/>
      <c r="N73" s="65" t="s">
        <v>27</v>
      </c>
      <c r="O73" s="65" t="s">
        <v>1148</v>
      </c>
      <c r="P73" s="79"/>
    </row>
    <row r="74" spans="1:16" s="7" customFormat="1" ht="24.75" customHeight="1" outlineLevel="1" x14ac:dyDescent="0.25">
      <c r="A74" s="142">
        <v>27</v>
      </c>
      <c r="B74" s="64" t="s">
        <v>2676</v>
      </c>
      <c r="C74" s="65" t="s">
        <v>31</v>
      </c>
      <c r="D74" s="63" t="s">
        <v>2715</v>
      </c>
      <c r="E74" s="143">
        <v>39468</v>
      </c>
      <c r="F74" s="143">
        <v>39649</v>
      </c>
      <c r="G74" s="157">
        <f t="shared" si="3"/>
        <v>6.0333333333333332</v>
      </c>
      <c r="H74" s="64" t="s">
        <v>2692</v>
      </c>
      <c r="I74" s="63" t="s">
        <v>1156</v>
      </c>
      <c r="J74" s="63" t="s">
        <v>188</v>
      </c>
      <c r="K74" s="66">
        <f>56740740+28213230</f>
        <v>84953970</v>
      </c>
      <c r="L74" s="65" t="s">
        <v>1148</v>
      </c>
      <c r="M74" s="67"/>
      <c r="N74" s="65" t="s">
        <v>27</v>
      </c>
      <c r="O74" s="65" t="s">
        <v>1148</v>
      </c>
      <c r="P74" s="79"/>
    </row>
    <row r="75" spans="1:16" s="7" customFormat="1" ht="24.75" customHeight="1" outlineLevel="1" x14ac:dyDescent="0.25">
      <c r="A75" s="142">
        <v>28</v>
      </c>
      <c r="B75" s="64" t="s">
        <v>2676</v>
      </c>
      <c r="C75" s="65" t="s">
        <v>31</v>
      </c>
      <c r="D75" s="63" t="s">
        <v>2716</v>
      </c>
      <c r="E75" s="143">
        <v>39657</v>
      </c>
      <c r="F75" s="143">
        <v>39846</v>
      </c>
      <c r="G75" s="157">
        <f t="shared" si="3"/>
        <v>6.3</v>
      </c>
      <c r="H75" s="64" t="s">
        <v>2692</v>
      </c>
      <c r="I75" s="63" t="s">
        <v>1156</v>
      </c>
      <c r="J75" s="63" t="s">
        <v>188</v>
      </c>
      <c r="K75" s="66">
        <v>66434007</v>
      </c>
      <c r="L75" s="65" t="s">
        <v>1148</v>
      </c>
      <c r="M75" s="67"/>
      <c r="N75" s="65" t="s">
        <v>27</v>
      </c>
      <c r="O75" s="65" t="s">
        <v>1148</v>
      </c>
      <c r="P75" s="79"/>
    </row>
    <row r="76" spans="1:16" s="7" customFormat="1" ht="24.75" customHeight="1" outlineLevel="1" x14ac:dyDescent="0.25">
      <c r="A76" s="142">
        <v>29</v>
      </c>
      <c r="B76" s="64" t="s">
        <v>2676</v>
      </c>
      <c r="C76" s="65" t="s">
        <v>31</v>
      </c>
      <c r="D76" s="63" t="s">
        <v>2717</v>
      </c>
      <c r="E76" s="143">
        <v>40596</v>
      </c>
      <c r="F76" s="143">
        <v>40959</v>
      </c>
      <c r="G76" s="157">
        <f t="shared" si="3"/>
        <v>12.1</v>
      </c>
      <c r="H76" s="64" t="s">
        <v>2705</v>
      </c>
      <c r="I76" s="63" t="s">
        <v>1156</v>
      </c>
      <c r="J76" s="63" t="s">
        <v>188</v>
      </c>
      <c r="K76" s="66">
        <v>349856747</v>
      </c>
      <c r="L76" s="65" t="s">
        <v>1148</v>
      </c>
      <c r="M76" s="67"/>
      <c r="N76" s="65" t="s">
        <v>27</v>
      </c>
      <c r="O76" s="65" t="s">
        <v>1148</v>
      </c>
      <c r="P76" s="79"/>
    </row>
    <row r="77" spans="1:16" s="7" customFormat="1" ht="24.75" customHeight="1" outlineLevel="1" x14ac:dyDescent="0.25">
      <c r="A77" s="142">
        <v>30</v>
      </c>
      <c r="B77" s="64" t="s">
        <v>2676</v>
      </c>
      <c r="C77" s="65" t="s">
        <v>31</v>
      </c>
      <c r="D77" s="63" t="s">
        <v>2718</v>
      </c>
      <c r="E77" s="143">
        <v>40217</v>
      </c>
      <c r="F77" s="143">
        <v>40521</v>
      </c>
      <c r="G77" s="157">
        <f t="shared" si="3"/>
        <v>10.133333333333333</v>
      </c>
      <c r="H77" s="64" t="s">
        <v>2705</v>
      </c>
      <c r="I77" s="63" t="s">
        <v>1156</v>
      </c>
      <c r="J77" s="63" t="s">
        <v>188</v>
      </c>
      <c r="K77" s="66">
        <v>234040345</v>
      </c>
      <c r="L77" s="65" t="s">
        <v>1148</v>
      </c>
      <c r="M77" s="67"/>
      <c r="N77" s="65" t="s">
        <v>27</v>
      </c>
      <c r="O77" s="65" t="s">
        <v>1148</v>
      </c>
      <c r="P77" s="79"/>
    </row>
    <row r="78" spans="1:16" s="7" customFormat="1" ht="24.75" customHeight="1" outlineLevel="1" x14ac:dyDescent="0.25">
      <c r="A78" s="142">
        <v>31</v>
      </c>
      <c r="B78" s="64" t="s">
        <v>2676</v>
      </c>
      <c r="C78" s="65" t="s">
        <v>31</v>
      </c>
      <c r="D78" s="63" t="s">
        <v>2719</v>
      </c>
      <c r="E78" s="143">
        <v>41341</v>
      </c>
      <c r="F78" s="143">
        <v>41831</v>
      </c>
      <c r="G78" s="157">
        <f t="shared" si="3"/>
        <v>16.333333333333332</v>
      </c>
      <c r="H78" s="64" t="s">
        <v>2720</v>
      </c>
      <c r="I78" s="63" t="s">
        <v>1156</v>
      </c>
      <c r="J78" s="63" t="s">
        <v>188</v>
      </c>
      <c r="K78" s="66">
        <v>636746051</v>
      </c>
      <c r="L78" s="65" t="s">
        <v>1148</v>
      </c>
      <c r="M78" s="67"/>
      <c r="N78" s="65" t="s">
        <v>27</v>
      </c>
      <c r="O78" s="65" t="s">
        <v>1148</v>
      </c>
      <c r="P78" s="79"/>
    </row>
    <row r="79" spans="1:16" s="7" customFormat="1" ht="24.75" customHeight="1" outlineLevel="1" x14ac:dyDescent="0.25">
      <c r="A79" s="142">
        <v>32</v>
      </c>
      <c r="B79" s="64" t="s">
        <v>2676</v>
      </c>
      <c r="C79" s="65" t="s">
        <v>31</v>
      </c>
      <c r="D79" s="63" t="s">
        <v>2721</v>
      </c>
      <c r="E79" s="143">
        <v>42040</v>
      </c>
      <c r="F79" s="143">
        <v>42545</v>
      </c>
      <c r="G79" s="157">
        <f t="shared" si="3"/>
        <v>16.833333333333332</v>
      </c>
      <c r="H79" s="64" t="s">
        <v>2722</v>
      </c>
      <c r="I79" s="63" t="s">
        <v>1156</v>
      </c>
      <c r="J79" s="63" t="s">
        <v>188</v>
      </c>
      <c r="K79" s="66">
        <v>805307563</v>
      </c>
      <c r="L79" s="65" t="s">
        <v>1148</v>
      </c>
      <c r="M79" s="67"/>
      <c r="N79" s="65" t="s">
        <v>27</v>
      </c>
      <c r="O79" s="65" t="s">
        <v>1148</v>
      </c>
      <c r="P79" s="79"/>
    </row>
    <row r="80" spans="1:16" s="7" customFormat="1" ht="24.75" customHeight="1" outlineLevel="1" x14ac:dyDescent="0.25">
      <c r="A80" s="142">
        <v>33</v>
      </c>
      <c r="B80" s="64" t="s">
        <v>2676</v>
      </c>
      <c r="C80" s="65" t="s">
        <v>31</v>
      </c>
      <c r="D80" s="63" t="s">
        <v>2723</v>
      </c>
      <c r="E80" s="143">
        <v>42807</v>
      </c>
      <c r="F80" s="143">
        <v>43280</v>
      </c>
      <c r="G80" s="157">
        <f t="shared" si="3"/>
        <v>15.766666666666667</v>
      </c>
      <c r="H80" s="118" t="s">
        <v>2724</v>
      </c>
      <c r="I80" s="63" t="s">
        <v>1156</v>
      </c>
      <c r="J80" s="63" t="s">
        <v>188</v>
      </c>
      <c r="K80" s="66">
        <v>755286791</v>
      </c>
      <c r="L80" s="65" t="s">
        <v>1148</v>
      </c>
      <c r="M80" s="67"/>
      <c r="N80" s="65" t="s">
        <v>27</v>
      </c>
      <c r="O80" s="65" t="s">
        <v>1148</v>
      </c>
      <c r="P80" s="79"/>
    </row>
    <row r="81" spans="1:16" s="7" customFormat="1" ht="24.75" customHeight="1" outlineLevel="1" x14ac:dyDescent="0.25">
      <c r="A81" s="142">
        <v>34</v>
      </c>
      <c r="B81" s="64" t="s">
        <v>2676</v>
      </c>
      <c r="C81" s="65" t="s">
        <v>31</v>
      </c>
      <c r="D81" s="63" t="s">
        <v>2725</v>
      </c>
      <c r="E81" s="143">
        <v>42549</v>
      </c>
      <c r="F81" s="143">
        <v>42794</v>
      </c>
      <c r="G81" s="157">
        <f t="shared" si="3"/>
        <v>8.1666666666666661</v>
      </c>
      <c r="H81" s="118" t="s">
        <v>2726</v>
      </c>
      <c r="I81" s="63" t="s">
        <v>1156</v>
      </c>
      <c r="J81" s="63" t="s">
        <v>188</v>
      </c>
      <c r="K81" s="66">
        <v>352434000</v>
      </c>
      <c r="L81" s="65" t="s">
        <v>1148</v>
      </c>
      <c r="M81" s="67"/>
      <c r="N81" s="65" t="s">
        <v>27</v>
      </c>
      <c r="O81" s="65" t="s">
        <v>1148</v>
      </c>
      <c r="P81" s="79"/>
    </row>
    <row r="82" spans="1:16" s="7" customFormat="1" ht="24.75" customHeight="1" outlineLevel="1" x14ac:dyDescent="0.25">
      <c r="A82" s="142">
        <v>35</v>
      </c>
      <c r="B82" s="64" t="s">
        <v>2676</v>
      </c>
      <c r="C82" s="65" t="s">
        <v>31</v>
      </c>
      <c r="D82" s="63" t="s">
        <v>2727</v>
      </c>
      <c r="E82" s="143">
        <v>41843</v>
      </c>
      <c r="F82" s="143">
        <v>42037</v>
      </c>
      <c r="G82" s="157">
        <f t="shared" si="3"/>
        <v>6.4666666666666668</v>
      </c>
      <c r="H82" s="64" t="s">
        <v>2720</v>
      </c>
      <c r="I82" s="63" t="s">
        <v>1156</v>
      </c>
      <c r="J82" s="63" t="s">
        <v>188</v>
      </c>
      <c r="K82" s="66">
        <v>261759655</v>
      </c>
      <c r="L82" s="65" t="s">
        <v>1148</v>
      </c>
      <c r="M82" s="67"/>
      <c r="N82" s="65" t="s">
        <v>27</v>
      </c>
      <c r="O82" s="65" t="s">
        <v>1148</v>
      </c>
      <c r="P82" s="79"/>
    </row>
    <row r="83" spans="1:16" s="7" customFormat="1" ht="24.75" customHeight="1" outlineLevel="1" x14ac:dyDescent="0.25">
      <c r="A83" s="142">
        <v>36</v>
      </c>
      <c r="B83" s="120" t="s">
        <v>2729</v>
      </c>
      <c r="C83" s="65" t="s">
        <v>31</v>
      </c>
      <c r="D83" s="119" t="s">
        <v>2730</v>
      </c>
      <c r="E83" s="174">
        <v>42040</v>
      </c>
      <c r="F83" s="174">
        <v>42369</v>
      </c>
      <c r="G83" s="157">
        <f t="shared" si="3"/>
        <v>10.966666666666667</v>
      </c>
      <c r="H83" s="120" t="s">
        <v>2736</v>
      </c>
      <c r="I83" s="119" t="s">
        <v>516</v>
      </c>
      <c r="J83" s="119" t="s">
        <v>520</v>
      </c>
      <c r="K83" s="121">
        <v>924737540</v>
      </c>
      <c r="L83" s="65" t="s">
        <v>1148</v>
      </c>
      <c r="M83" s="67"/>
      <c r="N83" s="122" t="s">
        <v>27</v>
      </c>
      <c r="O83" s="122" t="s">
        <v>26</v>
      </c>
      <c r="P83" s="79"/>
    </row>
    <row r="84" spans="1:16" s="7" customFormat="1" ht="24.75" customHeight="1" outlineLevel="1" x14ac:dyDescent="0.25">
      <c r="A84" s="142">
        <v>37</v>
      </c>
      <c r="B84" s="120" t="s">
        <v>2729</v>
      </c>
      <c r="C84" s="65" t="s">
        <v>31</v>
      </c>
      <c r="D84" s="119" t="s">
        <v>2730</v>
      </c>
      <c r="E84" s="174">
        <v>42040</v>
      </c>
      <c r="F84" s="174">
        <v>42369</v>
      </c>
      <c r="G84" s="157">
        <f t="shared" si="3"/>
        <v>10.966666666666667</v>
      </c>
      <c r="H84" s="120" t="s">
        <v>2736</v>
      </c>
      <c r="I84" s="119" t="s">
        <v>516</v>
      </c>
      <c r="J84" s="119" t="s">
        <v>540</v>
      </c>
      <c r="K84" s="121">
        <v>924737540</v>
      </c>
      <c r="L84" s="65" t="s">
        <v>1148</v>
      </c>
      <c r="M84" s="67"/>
      <c r="N84" s="122" t="s">
        <v>27</v>
      </c>
      <c r="O84" s="122" t="s">
        <v>26</v>
      </c>
      <c r="P84" s="79"/>
    </row>
    <row r="85" spans="1:16" s="7" customFormat="1" ht="24.75" customHeight="1" outlineLevel="1" x14ac:dyDescent="0.25">
      <c r="A85" s="142">
        <v>38</v>
      </c>
      <c r="B85" s="120" t="s">
        <v>2729</v>
      </c>
      <c r="C85" s="65" t="s">
        <v>31</v>
      </c>
      <c r="D85" s="119" t="s">
        <v>2730</v>
      </c>
      <c r="E85" s="174">
        <v>42040</v>
      </c>
      <c r="F85" s="174">
        <v>42369</v>
      </c>
      <c r="G85" s="157">
        <f t="shared" si="3"/>
        <v>10.966666666666667</v>
      </c>
      <c r="H85" s="120" t="s">
        <v>2736</v>
      </c>
      <c r="I85" s="119" t="s">
        <v>516</v>
      </c>
      <c r="J85" s="119" t="s">
        <v>563</v>
      </c>
      <c r="K85" s="121">
        <v>924737540</v>
      </c>
      <c r="L85" s="65" t="s">
        <v>1148</v>
      </c>
      <c r="M85" s="67"/>
      <c r="N85" s="122" t="s">
        <v>27</v>
      </c>
      <c r="O85" s="122" t="s">
        <v>26</v>
      </c>
      <c r="P85" s="79"/>
    </row>
    <row r="86" spans="1:16" s="7" customFormat="1" ht="24.75" customHeight="1" outlineLevel="1" x14ac:dyDescent="0.25">
      <c r="A86" s="142">
        <v>39</v>
      </c>
      <c r="B86" s="120" t="s">
        <v>2729</v>
      </c>
      <c r="C86" s="65" t="s">
        <v>31</v>
      </c>
      <c r="D86" s="119" t="s">
        <v>2730</v>
      </c>
      <c r="E86" s="174">
        <v>42040</v>
      </c>
      <c r="F86" s="174">
        <v>42369</v>
      </c>
      <c r="G86" s="157">
        <f t="shared" si="3"/>
        <v>10.966666666666667</v>
      </c>
      <c r="H86" s="120" t="s">
        <v>2736</v>
      </c>
      <c r="I86" s="119" t="s">
        <v>516</v>
      </c>
      <c r="J86" s="119" t="s">
        <v>589</v>
      </c>
      <c r="K86" s="117">
        <v>924737540</v>
      </c>
      <c r="L86" s="65" t="s">
        <v>1148</v>
      </c>
      <c r="M86" s="67"/>
      <c r="N86" s="122" t="s">
        <v>27</v>
      </c>
      <c r="O86" s="122" t="s">
        <v>26</v>
      </c>
      <c r="P86" s="79"/>
    </row>
    <row r="87" spans="1:16" s="7" customFormat="1" ht="24.75" customHeight="1" outlineLevel="1" x14ac:dyDescent="0.25">
      <c r="A87" s="142">
        <v>40</v>
      </c>
      <c r="B87" s="120" t="s">
        <v>2729</v>
      </c>
      <c r="C87" s="65" t="s">
        <v>31</v>
      </c>
      <c r="D87" s="119" t="s">
        <v>2730</v>
      </c>
      <c r="E87" s="174">
        <v>42040</v>
      </c>
      <c r="F87" s="174">
        <v>42369</v>
      </c>
      <c r="G87" s="157">
        <f t="shared" si="3"/>
        <v>10.966666666666667</v>
      </c>
      <c r="H87" s="120" t="s">
        <v>2736</v>
      </c>
      <c r="I87" s="119" t="s">
        <v>516</v>
      </c>
      <c r="J87" s="119" t="s">
        <v>607</v>
      </c>
      <c r="K87" s="117">
        <v>924737540</v>
      </c>
      <c r="L87" s="65" t="s">
        <v>1148</v>
      </c>
      <c r="M87" s="67"/>
      <c r="N87" s="122" t="s">
        <v>27</v>
      </c>
      <c r="O87" s="122" t="s">
        <v>26</v>
      </c>
      <c r="P87" s="79"/>
    </row>
    <row r="88" spans="1:16" s="7" customFormat="1" ht="24.75" customHeight="1" outlineLevel="1" x14ac:dyDescent="0.25">
      <c r="A88" s="142">
        <v>41</v>
      </c>
      <c r="B88" s="120" t="s">
        <v>2729</v>
      </c>
      <c r="C88" s="65" t="s">
        <v>31</v>
      </c>
      <c r="D88" s="119" t="s">
        <v>2731</v>
      </c>
      <c r="E88" s="174">
        <v>41262</v>
      </c>
      <c r="F88" s="174">
        <v>41988</v>
      </c>
      <c r="G88" s="157">
        <f t="shared" si="3"/>
        <v>24.2</v>
      </c>
      <c r="H88" s="120" t="s">
        <v>2737</v>
      </c>
      <c r="I88" s="119" t="s">
        <v>1130</v>
      </c>
      <c r="J88" s="119" t="s">
        <v>217</v>
      </c>
      <c r="K88" s="117">
        <v>4011700217</v>
      </c>
      <c r="L88" s="65" t="s">
        <v>1148</v>
      </c>
      <c r="M88" s="67"/>
      <c r="N88" s="122" t="s">
        <v>27</v>
      </c>
      <c r="O88" s="122" t="s">
        <v>26</v>
      </c>
      <c r="P88" s="79"/>
    </row>
    <row r="89" spans="1:16" s="7" customFormat="1" ht="24.75" customHeight="1" outlineLevel="1" x14ac:dyDescent="0.25">
      <c r="A89" s="142">
        <v>42</v>
      </c>
      <c r="B89" s="120" t="s">
        <v>2729</v>
      </c>
      <c r="C89" s="65" t="s">
        <v>31</v>
      </c>
      <c r="D89" s="119" t="s">
        <v>2731</v>
      </c>
      <c r="E89" s="174">
        <v>41262</v>
      </c>
      <c r="F89" s="174">
        <v>41988</v>
      </c>
      <c r="G89" s="157">
        <f t="shared" si="3"/>
        <v>24.2</v>
      </c>
      <c r="H89" s="120" t="s">
        <v>2737</v>
      </c>
      <c r="I89" s="119" t="s">
        <v>1130</v>
      </c>
      <c r="J89" s="119" t="s">
        <v>1133</v>
      </c>
      <c r="K89" s="117">
        <v>4011700217</v>
      </c>
      <c r="L89" s="65" t="s">
        <v>1148</v>
      </c>
      <c r="M89" s="67"/>
      <c r="N89" s="122" t="s">
        <v>27</v>
      </c>
      <c r="O89" s="122" t="s">
        <v>26</v>
      </c>
      <c r="P89" s="79"/>
    </row>
    <row r="90" spans="1:16" s="7" customFormat="1" ht="24.75" customHeight="1" outlineLevel="1" x14ac:dyDescent="0.25">
      <c r="A90" s="142">
        <v>43</v>
      </c>
      <c r="B90" s="120" t="s">
        <v>2729</v>
      </c>
      <c r="C90" s="65" t="s">
        <v>31</v>
      </c>
      <c r="D90" s="119" t="s">
        <v>2731</v>
      </c>
      <c r="E90" s="174">
        <v>41262</v>
      </c>
      <c r="F90" s="174">
        <v>41988</v>
      </c>
      <c r="G90" s="157">
        <f t="shared" si="3"/>
        <v>24.2</v>
      </c>
      <c r="H90" s="120" t="s">
        <v>2737</v>
      </c>
      <c r="I90" s="119" t="s">
        <v>1130</v>
      </c>
      <c r="J90" s="119" t="s">
        <v>306</v>
      </c>
      <c r="K90" s="121">
        <v>4011700217</v>
      </c>
      <c r="L90" s="65" t="s">
        <v>1148</v>
      </c>
      <c r="M90" s="67"/>
      <c r="N90" s="122" t="s">
        <v>27</v>
      </c>
      <c r="O90" s="122" t="s">
        <v>26</v>
      </c>
      <c r="P90" s="79"/>
    </row>
    <row r="91" spans="1:16" s="7" customFormat="1" ht="24.75" customHeight="1" outlineLevel="1" x14ac:dyDescent="0.25">
      <c r="A91" s="141">
        <v>44</v>
      </c>
      <c r="B91" s="120" t="s">
        <v>2729</v>
      </c>
      <c r="C91" s="122" t="s">
        <v>31</v>
      </c>
      <c r="D91" s="119" t="s">
        <v>2731</v>
      </c>
      <c r="E91" s="174">
        <v>41262</v>
      </c>
      <c r="F91" s="174">
        <v>41988</v>
      </c>
      <c r="G91" s="157">
        <f t="shared" si="3"/>
        <v>24.2</v>
      </c>
      <c r="H91" s="120" t="s">
        <v>2737</v>
      </c>
      <c r="I91" s="119" t="s">
        <v>1130</v>
      </c>
      <c r="J91" s="119" t="s">
        <v>1132</v>
      </c>
      <c r="K91" s="121">
        <v>4011700217</v>
      </c>
      <c r="L91" s="122" t="s">
        <v>1148</v>
      </c>
      <c r="M91" s="116"/>
      <c r="N91" s="122" t="s">
        <v>27</v>
      </c>
      <c r="O91" s="122" t="s">
        <v>26</v>
      </c>
      <c r="P91" s="79"/>
    </row>
    <row r="92" spans="1:16" s="7" customFormat="1" ht="24.75" customHeight="1" outlineLevel="1" x14ac:dyDescent="0.25">
      <c r="A92" s="141">
        <v>45</v>
      </c>
      <c r="B92" s="120" t="s">
        <v>2729</v>
      </c>
      <c r="C92" s="122" t="s">
        <v>31</v>
      </c>
      <c r="D92" s="119" t="s">
        <v>2732</v>
      </c>
      <c r="E92" s="174">
        <v>41990</v>
      </c>
      <c r="F92" s="174">
        <v>42369</v>
      </c>
      <c r="G92" s="157">
        <f t="shared" si="3"/>
        <v>12.633333333333333</v>
      </c>
      <c r="H92" s="120" t="s">
        <v>2738</v>
      </c>
      <c r="I92" s="119" t="s">
        <v>1130</v>
      </c>
      <c r="J92" s="119" t="s">
        <v>217</v>
      </c>
      <c r="K92" s="121">
        <v>2085161623</v>
      </c>
      <c r="L92" s="122" t="s">
        <v>1148</v>
      </c>
      <c r="M92" s="116"/>
      <c r="N92" s="122" t="s">
        <v>27</v>
      </c>
      <c r="O92" s="122" t="s">
        <v>26</v>
      </c>
      <c r="P92" s="79"/>
    </row>
    <row r="93" spans="1:16" s="7" customFormat="1" ht="24.75" customHeight="1" outlineLevel="1" x14ac:dyDescent="0.25">
      <c r="A93" s="141">
        <v>46</v>
      </c>
      <c r="B93" s="120" t="s">
        <v>2729</v>
      </c>
      <c r="C93" s="122" t="s">
        <v>31</v>
      </c>
      <c r="D93" s="119" t="s">
        <v>2732</v>
      </c>
      <c r="E93" s="174">
        <v>41990</v>
      </c>
      <c r="F93" s="174">
        <v>42369</v>
      </c>
      <c r="G93" s="157">
        <f t="shared" si="3"/>
        <v>12.633333333333333</v>
      </c>
      <c r="H93" s="120" t="s">
        <v>2738</v>
      </c>
      <c r="I93" s="119" t="s">
        <v>1130</v>
      </c>
      <c r="J93" s="119" t="s">
        <v>1132</v>
      </c>
      <c r="K93" s="121">
        <v>2085161623</v>
      </c>
      <c r="L93" s="122" t="s">
        <v>1148</v>
      </c>
      <c r="M93" s="116"/>
      <c r="N93" s="122" t="s">
        <v>27</v>
      </c>
      <c r="O93" s="122" t="s">
        <v>26</v>
      </c>
      <c r="P93" s="79"/>
    </row>
    <row r="94" spans="1:16" s="7" customFormat="1" ht="24.75" customHeight="1" outlineLevel="1" x14ac:dyDescent="0.25">
      <c r="A94" s="141">
        <v>47</v>
      </c>
      <c r="B94" s="120" t="s">
        <v>2729</v>
      </c>
      <c r="C94" s="122" t="s">
        <v>31</v>
      </c>
      <c r="D94" s="119" t="s">
        <v>2733</v>
      </c>
      <c r="E94" s="174">
        <v>42594</v>
      </c>
      <c r="F94" s="174">
        <v>42674</v>
      </c>
      <c r="G94" s="157">
        <f t="shared" si="3"/>
        <v>2.6666666666666665</v>
      </c>
      <c r="H94" s="120" t="s">
        <v>2739</v>
      </c>
      <c r="I94" s="119" t="s">
        <v>1130</v>
      </c>
      <c r="J94" s="119" t="s">
        <v>217</v>
      </c>
      <c r="K94" s="121">
        <v>173835630</v>
      </c>
      <c r="L94" s="122" t="s">
        <v>1148</v>
      </c>
      <c r="M94" s="116"/>
      <c r="N94" s="122" t="s">
        <v>27</v>
      </c>
      <c r="O94" s="122" t="s">
        <v>26</v>
      </c>
      <c r="P94" s="79"/>
    </row>
    <row r="95" spans="1:16" s="7" customFormat="1" ht="24.75" customHeight="1" outlineLevel="1" x14ac:dyDescent="0.25">
      <c r="A95" s="142">
        <v>48</v>
      </c>
      <c r="B95" s="120" t="s">
        <v>2729</v>
      </c>
      <c r="C95" s="122" t="s">
        <v>31</v>
      </c>
      <c r="D95" s="119" t="s">
        <v>2733</v>
      </c>
      <c r="E95" s="174">
        <v>42594</v>
      </c>
      <c r="F95" s="174">
        <v>42674</v>
      </c>
      <c r="G95" s="157">
        <f t="shared" si="3"/>
        <v>2.6666666666666665</v>
      </c>
      <c r="H95" s="120" t="s">
        <v>2739</v>
      </c>
      <c r="I95" s="119" t="s">
        <v>1130</v>
      </c>
      <c r="J95" s="119" t="s">
        <v>306</v>
      </c>
      <c r="K95" s="121">
        <v>173835630</v>
      </c>
      <c r="L95" s="122" t="s">
        <v>1148</v>
      </c>
      <c r="M95" s="116"/>
      <c r="N95" s="122" t="s">
        <v>27</v>
      </c>
      <c r="O95" s="122" t="s">
        <v>26</v>
      </c>
      <c r="P95" s="79"/>
    </row>
    <row r="96" spans="1:16" s="7" customFormat="1" ht="24.75" customHeight="1" outlineLevel="1" x14ac:dyDescent="0.25">
      <c r="A96" s="142">
        <v>49</v>
      </c>
      <c r="B96" s="120" t="s">
        <v>2729</v>
      </c>
      <c r="C96" s="122" t="s">
        <v>31</v>
      </c>
      <c r="D96" s="119" t="s">
        <v>2733</v>
      </c>
      <c r="E96" s="174">
        <v>42594</v>
      </c>
      <c r="F96" s="174">
        <v>42674</v>
      </c>
      <c r="G96" s="157">
        <f t="shared" si="3"/>
        <v>2.6666666666666665</v>
      </c>
      <c r="H96" s="120" t="s">
        <v>2739</v>
      </c>
      <c r="I96" s="119" t="s">
        <v>1130</v>
      </c>
      <c r="J96" s="119" t="s">
        <v>1132</v>
      </c>
      <c r="K96" s="121">
        <v>176835630</v>
      </c>
      <c r="L96" s="122" t="s">
        <v>1148</v>
      </c>
      <c r="M96" s="116"/>
      <c r="N96" s="122" t="s">
        <v>27</v>
      </c>
      <c r="O96" s="122" t="s">
        <v>26</v>
      </c>
      <c r="P96" s="79"/>
    </row>
    <row r="97" spans="1:16" s="7" customFormat="1" ht="24.75" customHeight="1" outlineLevel="1" x14ac:dyDescent="0.25">
      <c r="A97" s="142">
        <v>50</v>
      </c>
      <c r="B97" s="120" t="s">
        <v>2729</v>
      </c>
      <c r="C97" s="122" t="s">
        <v>31</v>
      </c>
      <c r="D97" s="119" t="s">
        <v>2734</v>
      </c>
      <c r="E97" s="174">
        <v>42717</v>
      </c>
      <c r="F97" s="174">
        <v>43084</v>
      </c>
      <c r="G97" s="157">
        <f t="shared" si="3"/>
        <v>12.233333333333333</v>
      </c>
      <c r="H97" s="120" t="s">
        <v>2740</v>
      </c>
      <c r="I97" s="119" t="s">
        <v>1130</v>
      </c>
      <c r="J97" s="119" t="s">
        <v>217</v>
      </c>
      <c r="K97" s="121">
        <v>2425410841</v>
      </c>
      <c r="L97" s="122" t="s">
        <v>1148</v>
      </c>
      <c r="M97" s="116"/>
      <c r="N97" s="122" t="s">
        <v>27</v>
      </c>
      <c r="O97" s="122" t="s">
        <v>26</v>
      </c>
      <c r="P97" s="79"/>
    </row>
    <row r="98" spans="1:16" s="7" customFormat="1" ht="24.75" customHeight="1" outlineLevel="1" x14ac:dyDescent="0.25">
      <c r="A98" s="142">
        <v>51</v>
      </c>
      <c r="B98" s="120" t="s">
        <v>2729</v>
      </c>
      <c r="C98" s="122" t="s">
        <v>31</v>
      </c>
      <c r="D98" s="119" t="s">
        <v>2734</v>
      </c>
      <c r="E98" s="174">
        <v>42717</v>
      </c>
      <c r="F98" s="174">
        <v>43084</v>
      </c>
      <c r="G98" s="157">
        <f t="shared" si="3"/>
        <v>12.233333333333333</v>
      </c>
      <c r="H98" s="120" t="s">
        <v>2740</v>
      </c>
      <c r="I98" s="119" t="s">
        <v>1130</v>
      </c>
      <c r="J98" s="119" t="s">
        <v>1133</v>
      </c>
      <c r="K98" s="121">
        <v>2425410841</v>
      </c>
      <c r="L98" s="122" t="s">
        <v>1148</v>
      </c>
      <c r="M98" s="116"/>
      <c r="N98" s="122" t="s">
        <v>27</v>
      </c>
      <c r="O98" s="122" t="s">
        <v>26</v>
      </c>
      <c r="P98" s="79"/>
    </row>
    <row r="99" spans="1:16" s="7" customFormat="1" ht="24.75" customHeight="1" outlineLevel="1" x14ac:dyDescent="0.25">
      <c r="A99" s="142">
        <v>52</v>
      </c>
      <c r="B99" s="120" t="s">
        <v>2729</v>
      </c>
      <c r="C99" s="122" t="s">
        <v>31</v>
      </c>
      <c r="D99" s="119" t="s">
        <v>2734</v>
      </c>
      <c r="E99" s="174">
        <v>42717</v>
      </c>
      <c r="F99" s="174">
        <v>43084</v>
      </c>
      <c r="G99" s="157">
        <f t="shared" si="3"/>
        <v>12.233333333333333</v>
      </c>
      <c r="H99" s="120" t="s">
        <v>2740</v>
      </c>
      <c r="I99" s="119" t="s">
        <v>1130</v>
      </c>
      <c r="J99" s="119" t="s">
        <v>306</v>
      </c>
      <c r="K99" s="121">
        <v>2425410841</v>
      </c>
      <c r="L99" s="122" t="s">
        <v>1148</v>
      </c>
      <c r="M99" s="116"/>
      <c r="N99" s="122" t="s">
        <v>27</v>
      </c>
      <c r="O99" s="122" t="s">
        <v>26</v>
      </c>
      <c r="P99" s="79"/>
    </row>
    <row r="100" spans="1:16" s="7" customFormat="1" ht="24.75" customHeight="1" outlineLevel="1" x14ac:dyDescent="0.25">
      <c r="A100" s="142">
        <v>53</v>
      </c>
      <c r="B100" s="120" t="s">
        <v>2729</v>
      </c>
      <c r="C100" s="122" t="s">
        <v>31</v>
      </c>
      <c r="D100" s="119" t="s">
        <v>2735</v>
      </c>
      <c r="E100" s="174">
        <v>43073</v>
      </c>
      <c r="F100" s="174">
        <v>43312</v>
      </c>
      <c r="G100" s="157">
        <f t="shared" si="3"/>
        <v>7.9666666666666668</v>
      </c>
      <c r="H100" s="120" t="s">
        <v>2741</v>
      </c>
      <c r="I100" s="119" t="s">
        <v>1130</v>
      </c>
      <c r="J100" s="119" t="s">
        <v>217</v>
      </c>
      <c r="K100" s="121">
        <v>1382201490</v>
      </c>
      <c r="L100" s="122" t="s">
        <v>1148</v>
      </c>
      <c r="M100" s="116"/>
      <c r="N100" s="122" t="s">
        <v>27</v>
      </c>
      <c r="O100" s="122" t="s">
        <v>1148</v>
      </c>
      <c r="P100" s="79"/>
    </row>
    <row r="101" spans="1:16" s="7" customFormat="1" ht="24.75" customHeight="1" outlineLevel="1" x14ac:dyDescent="0.25">
      <c r="A101" s="142">
        <v>54</v>
      </c>
      <c r="B101" s="120" t="s">
        <v>2729</v>
      </c>
      <c r="C101" s="122" t="s">
        <v>31</v>
      </c>
      <c r="D101" s="119" t="s">
        <v>2735</v>
      </c>
      <c r="E101" s="174">
        <v>43073</v>
      </c>
      <c r="F101" s="174">
        <v>43312</v>
      </c>
      <c r="G101" s="157">
        <f t="shared" si="3"/>
        <v>7.9666666666666668</v>
      </c>
      <c r="H101" s="120" t="s">
        <v>2741</v>
      </c>
      <c r="I101" s="119" t="s">
        <v>1130</v>
      </c>
      <c r="J101" s="119" t="s">
        <v>1133</v>
      </c>
      <c r="K101" s="121">
        <v>1382201490</v>
      </c>
      <c r="L101" s="122" t="s">
        <v>1148</v>
      </c>
      <c r="M101" s="116"/>
      <c r="N101" s="122" t="s">
        <v>27</v>
      </c>
      <c r="O101" s="122" t="s">
        <v>1148</v>
      </c>
      <c r="P101" s="79"/>
    </row>
    <row r="102" spans="1:16" s="7" customFormat="1" ht="24.75" customHeight="1" outlineLevel="1" x14ac:dyDescent="0.25">
      <c r="A102" s="142">
        <v>55</v>
      </c>
      <c r="B102" s="120" t="s">
        <v>2728</v>
      </c>
      <c r="C102" s="122" t="s">
        <v>31</v>
      </c>
      <c r="D102" s="119" t="s">
        <v>2742</v>
      </c>
      <c r="E102" s="174">
        <v>43922</v>
      </c>
      <c r="F102" s="174">
        <v>44165</v>
      </c>
      <c r="G102" s="157">
        <f t="shared" si="3"/>
        <v>8.1</v>
      </c>
      <c r="H102" s="120" t="s">
        <v>2744</v>
      </c>
      <c r="I102" s="119" t="s">
        <v>1155</v>
      </c>
      <c r="J102" s="119" t="s">
        <v>1063</v>
      </c>
      <c r="K102" s="68">
        <v>4242218906</v>
      </c>
      <c r="L102" s="122" t="s">
        <v>1148</v>
      </c>
      <c r="M102" s="116"/>
      <c r="N102" s="122" t="s">
        <v>2634</v>
      </c>
      <c r="O102" s="122" t="s">
        <v>1148</v>
      </c>
      <c r="P102" s="79"/>
    </row>
    <row r="103" spans="1:16" s="7" customFormat="1" ht="24.75" customHeight="1" outlineLevel="1" x14ac:dyDescent="0.25">
      <c r="A103" s="142">
        <v>56</v>
      </c>
      <c r="B103" s="120" t="s">
        <v>2728</v>
      </c>
      <c r="C103" s="122" t="s">
        <v>31</v>
      </c>
      <c r="D103" s="119" t="s">
        <v>2742</v>
      </c>
      <c r="E103" s="174">
        <v>43922</v>
      </c>
      <c r="F103" s="174">
        <v>44165</v>
      </c>
      <c r="G103" s="157">
        <f t="shared" si="3"/>
        <v>8.1</v>
      </c>
      <c r="H103" s="120" t="s">
        <v>2744</v>
      </c>
      <c r="I103" s="119" t="s">
        <v>1155</v>
      </c>
      <c r="J103" s="119" t="s">
        <v>1062</v>
      </c>
      <c r="K103" s="68">
        <v>4242218906</v>
      </c>
      <c r="L103" s="122" t="s">
        <v>1148</v>
      </c>
      <c r="M103" s="116"/>
      <c r="N103" s="122" t="s">
        <v>2634</v>
      </c>
      <c r="O103" s="122" t="s">
        <v>1148</v>
      </c>
      <c r="P103" s="79"/>
    </row>
    <row r="104" spans="1:16" s="7" customFormat="1" ht="24.75" customHeight="1" outlineLevel="1" x14ac:dyDescent="0.25">
      <c r="A104" s="142">
        <v>57</v>
      </c>
      <c r="B104" s="120" t="s">
        <v>2728</v>
      </c>
      <c r="C104" s="122" t="s">
        <v>31</v>
      </c>
      <c r="D104" s="119" t="s">
        <v>2742</v>
      </c>
      <c r="E104" s="174">
        <v>43922</v>
      </c>
      <c r="F104" s="174">
        <v>44165</v>
      </c>
      <c r="G104" s="157">
        <f t="shared" si="3"/>
        <v>8.1</v>
      </c>
      <c r="H104" s="120" t="s">
        <v>2745</v>
      </c>
      <c r="I104" s="119" t="s">
        <v>1155</v>
      </c>
      <c r="J104" s="119" t="s">
        <v>1058</v>
      </c>
      <c r="K104" s="68">
        <v>4242218906</v>
      </c>
      <c r="L104" s="122" t="s">
        <v>1148</v>
      </c>
      <c r="M104" s="116"/>
      <c r="N104" s="122" t="s">
        <v>2634</v>
      </c>
      <c r="O104" s="122" t="s">
        <v>1148</v>
      </c>
      <c r="P104" s="79"/>
    </row>
    <row r="105" spans="1:16" s="7" customFormat="1" ht="24.75" customHeight="1" outlineLevel="1" x14ac:dyDescent="0.25">
      <c r="A105" s="142">
        <v>58</v>
      </c>
      <c r="B105" s="120" t="s">
        <v>2728</v>
      </c>
      <c r="C105" s="122" t="s">
        <v>31</v>
      </c>
      <c r="D105" s="119" t="s">
        <v>2742</v>
      </c>
      <c r="E105" s="174">
        <v>43922</v>
      </c>
      <c r="F105" s="174">
        <v>44165</v>
      </c>
      <c r="G105" s="157">
        <f t="shared" si="3"/>
        <v>8.1</v>
      </c>
      <c r="H105" s="120" t="s">
        <v>2744</v>
      </c>
      <c r="I105" s="119" t="s">
        <v>1155</v>
      </c>
      <c r="J105" s="119" t="s">
        <v>1041</v>
      </c>
      <c r="K105" s="68">
        <v>4242218906</v>
      </c>
      <c r="L105" s="122" t="s">
        <v>1148</v>
      </c>
      <c r="M105" s="116"/>
      <c r="N105" s="122" t="s">
        <v>2634</v>
      </c>
      <c r="O105" s="122" t="s">
        <v>1148</v>
      </c>
      <c r="P105" s="79"/>
    </row>
    <row r="106" spans="1:16" s="7" customFormat="1" ht="24.75" customHeight="1" outlineLevel="1" x14ac:dyDescent="0.25">
      <c r="A106" s="142">
        <v>59</v>
      </c>
      <c r="B106" s="120" t="s">
        <v>2728</v>
      </c>
      <c r="C106" s="65" t="s">
        <v>31</v>
      </c>
      <c r="D106" s="119" t="s">
        <v>2742</v>
      </c>
      <c r="E106" s="174">
        <v>43922</v>
      </c>
      <c r="F106" s="174">
        <v>44165</v>
      </c>
      <c r="G106" s="157">
        <f t="shared" si="3"/>
        <v>8.1</v>
      </c>
      <c r="H106" s="120" t="s">
        <v>2744</v>
      </c>
      <c r="I106" s="119" t="s">
        <v>1155</v>
      </c>
      <c r="J106" s="119" t="s">
        <v>1037</v>
      </c>
      <c r="K106" s="68">
        <v>4242218906</v>
      </c>
      <c r="L106" s="65" t="s">
        <v>1148</v>
      </c>
      <c r="M106" s="67"/>
      <c r="N106" s="65" t="s">
        <v>2634</v>
      </c>
      <c r="O106" s="65" t="s">
        <v>1148</v>
      </c>
      <c r="P106" s="79"/>
    </row>
    <row r="107" spans="1:16" s="7" customFormat="1" ht="24.75" customHeight="1" outlineLevel="1" x14ac:dyDescent="0.25">
      <c r="A107" s="142">
        <v>60</v>
      </c>
      <c r="B107" s="120" t="s">
        <v>2728</v>
      </c>
      <c r="C107" s="65" t="s">
        <v>31</v>
      </c>
      <c r="D107" s="119" t="s">
        <v>2743</v>
      </c>
      <c r="E107" s="174">
        <v>43922</v>
      </c>
      <c r="F107" s="174">
        <v>44165</v>
      </c>
      <c r="G107" s="157">
        <f t="shared" si="3"/>
        <v>8.1</v>
      </c>
      <c r="H107" s="120" t="s">
        <v>2746</v>
      </c>
      <c r="I107" s="119" t="s">
        <v>1130</v>
      </c>
      <c r="J107" s="119" t="s">
        <v>1132</v>
      </c>
      <c r="K107" s="68">
        <v>487990412</v>
      </c>
      <c r="L107" s="65" t="s">
        <v>1148</v>
      </c>
      <c r="M107" s="67"/>
      <c r="N107" s="65" t="s">
        <v>2634</v>
      </c>
      <c r="O107" s="65" t="s">
        <v>1148</v>
      </c>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2655</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8" t="s">
        <v>2664</v>
      </c>
      <c r="C114" s="160" t="s">
        <v>31</v>
      </c>
      <c r="D114" s="119"/>
      <c r="E114" s="143"/>
      <c r="F114" s="143"/>
      <c r="G114" s="157" t="str">
        <f>IF(AND(E114&lt;&gt;"",F114&lt;&gt;""),((F114-E114)/30),"")</f>
        <v/>
      </c>
      <c r="H114" s="120"/>
      <c r="I114" s="119"/>
      <c r="J114" s="119"/>
      <c r="K114" s="121"/>
      <c r="L114" s="100" t="str">
        <f>+IF(AND(K114&gt;0,O114="Ejecución"),(K114/877802)*Tabla28[[#This Row],[% participación]],IF(AND(K114&gt;0,O114&lt;&gt;"Ejecución"),"-",""))</f>
        <v/>
      </c>
      <c r="M114" s="122"/>
      <c r="N114" s="170" t="str">
        <f>+IF(M118="No",1,IF(M118="Si","Ingrese %",""))</f>
        <v/>
      </c>
      <c r="O114" s="159" t="s">
        <v>1150</v>
      </c>
      <c r="P114" s="78"/>
    </row>
    <row r="115" spans="1:16" s="6" customFormat="1" ht="24.75" customHeight="1" x14ac:dyDescent="0.25">
      <c r="A115" s="141">
        <v>2</v>
      </c>
      <c r="B115" s="158" t="s">
        <v>2664</v>
      </c>
      <c r="C115" s="160" t="s">
        <v>31</v>
      </c>
      <c r="D115" s="119"/>
      <c r="E115" s="143"/>
      <c r="F115" s="143"/>
      <c r="G115" s="157" t="str">
        <f t="shared" ref="G115:G116" si="4">IF(AND(E115&lt;&gt;"",F115&lt;&gt;""),((F115-E115)/30),"")</f>
        <v/>
      </c>
      <c r="H115" s="120"/>
      <c r="I115" s="119"/>
      <c r="J115" s="119"/>
      <c r="K115" s="68"/>
      <c r="L115" s="100" t="str">
        <f>+IF(AND(K115&gt;0,O115="Ejecución"),(K115/877802)*Tabla28[[#This Row],[% participación]],IF(AND(K115&gt;0,O115&lt;&gt;"Ejecución"),"-",""))</f>
        <v/>
      </c>
      <c r="M115" s="65"/>
      <c r="N115" s="170" t="str">
        <f>+IF(M118="No",1,IF(M118="Si","Ingrese %",""))</f>
        <v/>
      </c>
      <c r="O115" s="159" t="s">
        <v>1150</v>
      </c>
      <c r="P115" s="78"/>
    </row>
    <row r="116" spans="1:16" s="6" customFormat="1" ht="24.75" customHeight="1" x14ac:dyDescent="0.25">
      <c r="A116" s="141">
        <v>3</v>
      </c>
      <c r="B116" s="158" t="s">
        <v>2664</v>
      </c>
      <c r="C116" s="160" t="s">
        <v>31</v>
      </c>
      <c r="D116" s="119" t="s">
        <v>2747</v>
      </c>
      <c r="E116" s="174">
        <v>44166</v>
      </c>
      <c r="F116" s="174">
        <v>44773</v>
      </c>
      <c r="G116" s="157">
        <f t="shared" si="4"/>
        <v>20.233333333333334</v>
      </c>
      <c r="H116" s="120" t="s">
        <v>2746</v>
      </c>
      <c r="I116" s="119" t="s">
        <v>1130</v>
      </c>
      <c r="J116" s="119" t="s">
        <v>1132</v>
      </c>
      <c r="K116" s="68">
        <v>1174303900</v>
      </c>
      <c r="L116" s="100">
        <f>+IF(AND(K116&gt;0,O116="Ejecución"),(K116/877802)*Tabla28[[#This Row],[% participación]],IF(AND(K116&gt;0,O116&lt;&gt;"Ejecución"),"-",""))</f>
        <v>0</v>
      </c>
      <c r="M116" s="65" t="s">
        <v>1148</v>
      </c>
      <c r="N116" s="170"/>
      <c r="O116" s="159" t="s">
        <v>1150</v>
      </c>
      <c r="P116" s="78"/>
    </row>
    <row r="117" spans="1:16" s="6" customFormat="1" ht="24.75" customHeight="1" outlineLevel="1" x14ac:dyDescent="0.25">
      <c r="A117" s="141">
        <v>4</v>
      </c>
      <c r="B117" s="158" t="s">
        <v>2664</v>
      </c>
      <c r="C117" s="160" t="s">
        <v>31</v>
      </c>
      <c r="D117" s="119" t="s">
        <v>2747</v>
      </c>
      <c r="E117" s="174">
        <v>44166</v>
      </c>
      <c r="F117" s="174">
        <v>44773</v>
      </c>
      <c r="G117" s="157">
        <f t="shared" ref="G117:G159" si="5">IF(AND(E117&lt;&gt;"",F117&lt;&gt;""),((F117-E117)/30),"")</f>
        <v>20.233333333333334</v>
      </c>
      <c r="H117" s="120" t="s">
        <v>2746</v>
      </c>
      <c r="I117" s="119" t="s">
        <v>1130</v>
      </c>
      <c r="J117" s="119" t="s">
        <v>217</v>
      </c>
      <c r="K117" s="68">
        <v>1174303900</v>
      </c>
      <c r="L117" s="100">
        <f>+IF(AND(K117&gt;0,O117="Ejecución"),(K117/877802)*Tabla28[[#This Row],[% participación]],IF(AND(K117&gt;0,O117&lt;&gt;"Ejecución"),"-",""))</f>
        <v>0</v>
      </c>
      <c r="M117" s="65" t="s">
        <v>1148</v>
      </c>
      <c r="N117" s="170"/>
      <c r="O117" s="159" t="s">
        <v>1150</v>
      </c>
      <c r="P117" s="78"/>
    </row>
    <row r="118" spans="1:16" s="7" customFormat="1" ht="24.75" customHeight="1" outlineLevel="1" x14ac:dyDescent="0.25">
      <c r="A118" s="142">
        <v>5</v>
      </c>
      <c r="B118" s="158" t="s">
        <v>2664</v>
      </c>
      <c r="C118" s="160" t="s">
        <v>31</v>
      </c>
      <c r="D118" s="119"/>
      <c r="E118" s="174"/>
      <c r="F118" s="174"/>
      <c r="G118" s="157" t="str">
        <f t="shared" si="5"/>
        <v/>
      </c>
      <c r="H118" s="120"/>
      <c r="I118" s="119"/>
      <c r="J118" s="119"/>
      <c r="K118" s="68"/>
      <c r="L118" s="100" t="str">
        <f>+IF(AND(K118&gt;0,O118="Ejecución"),(K118/877802)*Tabla28[[#This Row],[% participación]],IF(AND(K118&gt;0,O118&lt;&gt;"Ejecución"),"-",""))</f>
        <v/>
      </c>
      <c r="M118" s="65"/>
      <c r="N118" s="170"/>
      <c r="O118" s="159" t="s">
        <v>1150</v>
      </c>
      <c r="P118" s="79"/>
    </row>
    <row r="119" spans="1:16" s="7" customFormat="1" ht="24.75" customHeight="1" outlineLevel="1" x14ac:dyDescent="0.25">
      <c r="A119" s="142">
        <v>6</v>
      </c>
      <c r="B119" s="158" t="s">
        <v>2664</v>
      </c>
      <c r="C119" s="160" t="s">
        <v>31</v>
      </c>
      <c r="D119" s="119"/>
      <c r="E119" s="174"/>
      <c r="F119" s="174"/>
      <c r="G119" s="157" t="str">
        <f t="shared" si="5"/>
        <v/>
      </c>
      <c r="H119" s="120"/>
      <c r="I119" s="119"/>
      <c r="J119" s="119"/>
      <c r="K119" s="68"/>
      <c r="L119" s="100" t="str">
        <f>+IF(AND(K119&gt;0,O119="Ejecución"),(K119/877802)*Tabla28[[#This Row],[% participación]],IF(AND(K119&gt;0,O119&lt;&gt;"Ejecución"),"-",""))</f>
        <v/>
      </c>
      <c r="M119" s="65"/>
      <c r="N119" s="170"/>
      <c r="O119" s="159" t="s">
        <v>1150</v>
      </c>
      <c r="P119" s="79"/>
    </row>
    <row r="120" spans="1:16" s="7" customFormat="1" ht="24.75" customHeight="1" outlineLevel="1" x14ac:dyDescent="0.25">
      <c r="A120" s="142">
        <v>7</v>
      </c>
      <c r="B120" s="158" t="s">
        <v>2664</v>
      </c>
      <c r="C120" s="160" t="s">
        <v>31</v>
      </c>
      <c r="D120" s="119"/>
      <c r="E120" s="174"/>
      <c r="F120" s="174"/>
      <c r="G120" s="157" t="str">
        <f t="shared" si="5"/>
        <v/>
      </c>
      <c r="H120" s="120"/>
      <c r="I120" s="119"/>
      <c r="J120" s="119"/>
      <c r="K120" s="68"/>
      <c r="L120" s="100" t="str">
        <f>+IF(AND(K120&gt;0,O120="Ejecución"),(K120/877802)*Tabla28[[#This Row],[% participación]],IF(AND(K120&gt;0,O120&lt;&gt;"Ejecución"),"-",""))</f>
        <v/>
      </c>
      <c r="M120" s="65"/>
      <c r="N120" s="170"/>
      <c r="O120" s="159" t="s">
        <v>1150</v>
      </c>
      <c r="P120" s="79"/>
    </row>
    <row r="121" spans="1:16" s="7" customFormat="1" ht="24.75" customHeight="1" outlineLevel="1" x14ac:dyDescent="0.25">
      <c r="A121" s="142">
        <v>8</v>
      </c>
      <c r="B121" s="158" t="s">
        <v>2664</v>
      </c>
      <c r="C121" s="160" t="s">
        <v>31</v>
      </c>
      <c r="D121" s="119"/>
      <c r="E121" s="174"/>
      <c r="F121" s="174"/>
      <c r="G121" s="157" t="str">
        <f t="shared" si="5"/>
        <v/>
      </c>
      <c r="H121" s="120"/>
      <c r="I121" s="119"/>
      <c r="J121" s="119"/>
      <c r="K121" s="68"/>
      <c r="L121" s="100" t="str">
        <f>+IF(AND(K121&gt;0,O121="Ejecución"),(K121/877802)*Tabla28[[#This Row],[% participación]],IF(AND(K121&gt;0,O121&lt;&gt;"Ejecución"),"-",""))</f>
        <v/>
      </c>
      <c r="M121" s="65"/>
      <c r="N121" s="170"/>
      <c r="O121" s="159" t="s">
        <v>1150</v>
      </c>
      <c r="P121" s="79"/>
    </row>
    <row r="122" spans="1:16" s="7" customFormat="1" ht="24.75" customHeight="1" outlineLevel="1" x14ac:dyDescent="0.25">
      <c r="A122" s="142">
        <v>9</v>
      </c>
      <c r="B122" s="158" t="s">
        <v>2664</v>
      </c>
      <c r="C122" s="160" t="s">
        <v>31</v>
      </c>
      <c r="D122" s="119"/>
      <c r="E122" s="174"/>
      <c r="F122" s="174"/>
      <c r="G122" s="157" t="str">
        <f t="shared" si="5"/>
        <v/>
      </c>
      <c r="H122" s="120"/>
      <c r="I122" s="119"/>
      <c r="J122" s="119"/>
      <c r="K122" s="68"/>
      <c r="L122" s="100" t="str">
        <f>+IF(AND(K122&gt;0,O122="Ejecución"),(K122/877802)*Tabla28[[#This Row],[% participación]],IF(AND(K122&gt;0,O122&lt;&gt;"Ejecución"),"-",""))</f>
        <v/>
      </c>
      <c r="M122" s="65"/>
      <c r="N122" s="170"/>
      <c r="O122" s="159" t="s">
        <v>1150</v>
      </c>
      <c r="P122" s="79"/>
    </row>
    <row r="123" spans="1:16" s="7" customFormat="1" ht="24.75" customHeight="1" outlineLevel="1" x14ac:dyDescent="0.25">
      <c r="A123" s="142">
        <v>10</v>
      </c>
      <c r="B123" s="158" t="s">
        <v>2664</v>
      </c>
      <c r="C123" s="160" t="s">
        <v>31</v>
      </c>
      <c r="D123" s="63"/>
      <c r="E123" s="143"/>
      <c r="F123" s="143"/>
      <c r="G123" s="157" t="str">
        <f t="shared" si="5"/>
        <v/>
      </c>
      <c r="H123" s="64"/>
      <c r="I123" s="63"/>
      <c r="J123" s="119"/>
      <c r="K123" s="68"/>
      <c r="L123" s="100" t="str">
        <f>+IF(AND(K123&gt;0,O123="Ejecución"),(K123/877802)*Tabla28[[#This Row],[% participación]],IF(AND(K123&gt;0,O123&lt;&gt;"Ejecución"),"-",""))</f>
        <v/>
      </c>
      <c r="M123" s="65"/>
      <c r="N123" s="170"/>
      <c r="O123" s="159" t="s">
        <v>1150</v>
      </c>
      <c r="P123" s="79"/>
    </row>
    <row r="124" spans="1:16" s="7" customFormat="1" ht="24.75" customHeight="1" outlineLevel="1" x14ac:dyDescent="0.25">
      <c r="A124" s="142">
        <v>11</v>
      </c>
      <c r="B124" s="158" t="s">
        <v>2664</v>
      </c>
      <c r="C124" s="160" t="s">
        <v>31</v>
      </c>
      <c r="D124" s="63"/>
      <c r="E124" s="143"/>
      <c r="F124" s="143"/>
      <c r="G124" s="157" t="str">
        <f t="shared" si="5"/>
        <v/>
      </c>
      <c r="H124" s="64"/>
      <c r="I124" s="63"/>
      <c r="J124" s="119"/>
      <c r="K124" s="68"/>
      <c r="L124" s="100" t="str">
        <f>+IF(AND(K124&gt;0,O124="Ejecución"),(K124/877802)*Tabla28[[#This Row],[% participación]],IF(AND(K124&gt;0,O124&lt;&gt;"Ejecución"),"-",""))</f>
        <v/>
      </c>
      <c r="M124" s="65"/>
      <c r="N124" s="170"/>
      <c r="O124" s="159" t="s">
        <v>1150</v>
      </c>
      <c r="P124" s="79"/>
    </row>
    <row r="125" spans="1:16" s="7" customFormat="1" ht="24.75" customHeight="1" outlineLevel="1" x14ac:dyDescent="0.25">
      <c r="A125" s="142">
        <v>12</v>
      </c>
      <c r="B125" s="158" t="s">
        <v>2664</v>
      </c>
      <c r="C125" s="160" t="s">
        <v>31</v>
      </c>
      <c r="D125" s="63"/>
      <c r="E125" s="143"/>
      <c r="F125" s="143"/>
      <c r="G125" s="157" t="str">
        <f t="shared" si="5"/>
        <v/>
      </c>
      <c r="H125" s="64"/>
      <c r="I125" s="63"/>
      <c r="J125" s="63"/>
      <c r="K125" s="68"/>
      <c r="L125" s="100" t="str">
        <f>+IF(AND(K125&gt;0,O125="Ejecución"),(K125/877802)*Tabla28[[#This Row],[% participación]],IF(AND(K125&gt;0,O125&lt;&gt;"Ejecución"),"-",""))</f>
        <v/>
      </c>
      <c r="M125" s="65"/>
      <c r="N125" s="170" t="str">
        <f t="shared" ref="N125:N160" si="6">+IF(M125="No",1,IF(M125="Si","Ingrese %",""))</f>
        <v/>
      </c>
      <c r="O125" s="159" t="s">
        <v>1150</v>
      </c>
      <c r="P125" s="79"/>
    </row>
    <row r="126" spans="1:16" s="7" customFormat="1" ht="24.75" customHeight="1" outlineLevel="1" x14ac:dyDescent="0.25">
      <c r="A126" s="142">
        <v>13</v>
      </c>
      <c r="B126" s="158" t="s">
        <v>2664</v>
      </c>
      <c r="C126" s="160" t="s">
        <v>31</v>
      </c>
      <c r="D126" s="63"/>
      <c r="E126" s="143"/>
      <c r="F126" s="143"/>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2">
        <v>14</v>
      </c>
      <c r="B127" s="158" t="s">
        <v>2664</v>
      </c>
      <c r="C127" s="160" t="s">
        <v>31</v>
      </c>
      <c r="D127" s="63"/>
      <c r="E127" s="143"/>
      <c r="F127" s="143"/>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2">
        <v>15</v>
      </c>
      <c r="B128" s="158" t="s">
        <v>2664</v>
      </c>
      <c r="C128" s="160" t="s">
        <v>31</v>
      </c>
      <c r="D128" s="63"/>
      <c r="E128" s="143"/>
      <c r="F128" s="143"/>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2">
        <v>16</v>
      </c>
      <c r="B129" s="158" t="s">
        <v>2664</v>
      </c>
      <c r="C129" s="160" t="s">
        <v>31</v>
      </c>
      <c r="D129" s="63"/>
      <c r="E129" s="143"/>
      <c r="F129" s="143"/>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2">
        <v>17</v>
      </c>
      <c r="B130" s="158" t="s">
        <v>2664</v>
      </c>
      <c r="C130" s="160" t="s">
        <v>31</v>
      </c>
      <c r="D130" s="63"/>
      <c r="E130" s="143"/>
      <c r="F130" s="143"/>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2">
        <v>18</v>
      </c>
      <c r="B131" s="158" t="s">
        <v>2664</v>
      </c>
      <c r="C131" s="160" t="s">
        <v>31</v>
      </c>
      <c r="D131" s="63"/>
      <c r="E131" s="143"/>
      <c r="F131" s="143"/>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2">
        <v>19</v>
      </c>
      <c r="B132" s="158" t="s">
        <v>2664</v>
      </c>
      <c r="C132" s="160" t="s">
        <v>31</v>
      </c>
      <c r="D132" s="63"/>
      <c r="E132" s="143"/>
      <c r="F132" s="143"/>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2">
        <v>20</v>
      </c>
      <c r="B133" s="158" t="s">
        <v>2664</v>
      </c>
      <c r="C133" s="160" t="s">
        <v>31</v>
      </c>
      <c r="D133" s="63"/>
      <c r="E133" s="143"/>
      <c r="F133" s="143"/>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2">
        <v>21</v>
      </c>
      <c r="B134" s="158" t="s">
        <v>2664</v>
      </c>
      <c r="C134" s="160" t="s">
        <v>31</v>
      </c>
      <c r="D134" s="63"/>
      <c r="E134" s="143"/>
      <c r="F134" s="143"/>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2">
        <v>22</v>
      </c>
      <c r="B135" s="158" t="s">
        <v>2664</v>
      </c>
      <c r="C135" s="160" t="s">
        <v>31</v>
      </c>
      <c r="D135" s="63"/>
      <c r="E135" s="143"/>
      <c r="F135" s="143"/>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2">
        <v>23</v>
      </c>
      <c r="B136" s="158" t="s">
        <v>2664</v>
      </c>
      <c r="C136" s="160" t="s">
        <v>31</v>
      </c>
      <c r="D136" s="63"/>
      <c r="E136" s="143"/>
      <c r="F136" s="143"/>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2">
        <v>24</v>
      </c>
      <c r="B137" s="158" t="s">
        <v>2664</v>
      </c>
      <c r="C137" s="160" t="s">
        <v>31</v>
      </c>
      <c r="D137" s="63"/>
      <c r="E137" s="143"/>
      <c r="F137" s="143"/>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2">
        <v>25</v>
      </c>
      <c r="B138" s="158" t="s">
        <v>2664</v>
      </c>
      <c r="C138" s="160" t="s">
        <v>31</v>
      </c>
      <c r="D138" s="63"/>
      <c r="E138" s="143"/>
      <c r="F138" s="143"/>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2">
        <v>26</v>
      </c>
      <c r="B139" s="158" t="s">
        <v>2664</v>
      </c>
      <c r="C139" s="160" t="s">
        <v>31</v>
      </c>
      <c r="D139" s="63"/>
      <c r="E139" s="143"/>
      <c r="F139" s="143"/>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2">
        <v>27</v>
      </c>
      <c r="B140" s="158" t="s">
        <v>2664</v>
      </c>
      <c r="C140" s="160" t="s">
        <v>31</v>
      </c>
      <c r="D140" s="63"/>
      <c r="E140" s="143"/>
      <c r="F140" s="143"/>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2">
        <v>28</v>
      </c>
      <c r="B141" s="158" t="s">
        <v>2664</v>
      </c>
      <c r="C141" s="160" t="s">
        <v>31</v>
      </c>
      <c r="D141" s="63"/>
      <c r="E141" s="143"/>
      <c r="F141" s="143"/>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2">
        <v>29</v>
      </c>
      <c r="B142" s="158" t="s">
        <v>2664</v>
      </c>
      <c r="C142" s="160" t="s">
        <v>31</v>
      </c>
      <c r="D142" s="63"/>
      <c r="E142" s="143"/>
      <c r="F142" s="143"/>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2">
        <v>30</v>
      </c>
      <c r="B143" s="158" t="s">
        <v>2664</v>
      </c>
      <c r="C143" s="160" t="s">
        <v>31</v>
      </c>
      <c r="D143" s="63"/>
      <c r="E143" s="143"/>
      <c r="F143" s="143"/>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2">
        <v>31</v>
      </c>
      <c r="B144" s="158" t="s">
        <v>2664</v>
      </c>
      <c r="C144" s="160" t="s">
        <v>31</v>
      </c>
      <c r="D144" s="63"/>
      <c r="E144" s="143"/>
      <c r="F144" s="143"/>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2">
        <v>32</v>
      </c>
      <c r="B145" s="158" t="s">
        <v>2664</v>
      </c>
      <c r="C145" s="160" t="s">
        <v>31</v>
      </c>
      <c r="D145" s="63"/>
      <c r="E145" s="143"/>
      <c r="F145" s="143"/>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2">
        <v>33</v>
      </c>
      <c r="B146" s="158" t="s">
        <v>2664</v>
      </c>
      <c r="C146" s="160" t="s">
        <v>31</v>
      </c>
      <c r="D146" s="63"/>
      <c r="E146" s="143"/>
      <c r="F146" s="143"/>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2">
        <v>34</v>
      </c>
      <c r="B147" s="158" t="s">
        <v>2664</v>
      </c>
      <c r="C147" s="160" t="s">
        <v>31</v>
      </c>
      <c r="D147" s="63"/>
      <c r="E147" s="143"/>
      <c r="F147" s="143"/>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2">
        <v>35</v>
      </c>
      <c r="B148" s="158" t="s">
        <v>2664</v>
      </c>
      <c r="C148" s="160" t="s">
        <v>31</v>
      </c>
      <c r="D148" s="63"/>
      <c r="E148" s="143"/>
      <c r="F148" s="143"/>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2">
        <v>36</v>
      </c>
      <c r="B149" s="158" t="s">
        <v>2664</v>
      </c>
      <c r="C149" s="160" t="s">
        <v>31</v>
      </c>
      <c r="D149" s="63"/>
      <c r="E149" s="143"/>
      <c r="F149" s="143"/>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2">
        <v>37</v>
      </c>
      <c r="B150" s="158" t="s">
        <v>2664</v>
      </c>
      <c r="C150" s="160" t="s">
        <v>31</v>
      </c>
      <c r="D150" s="63"/>
      <c r="E150" s="143"/>
      <c r="F150" s="143"/>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2">
        <v>38</v>
      </c>
      <c r="B151" s="158" t="s">
        <v>2664</v>
      </c>
      <c r="C151" s="160" t="s">
        <v>31</v>
      </c>
      <c r="D151" s="63"/>
      <c r="E151" s="143"/>
      <c r="F151" s="143"/>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2">
        <v>39</v>
      </c>
      <c r="B152" s="158" t="s">
        <v>2664</v>
      </c>
      <c r="C152" s="160" t="s">
        <v>31</v>
      </c>
      <c r="D152" s="63"/>
      <c r="E152" s="143"/>
      <c r="F152" s="143"/>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2">
        <v>40</v>
      </c>
      <c r="B153" s="158" t="s">
        <v>2664</v>
      </c>
      <c r="C153" s="160" t="s">
        <v>31</v>
      </c>
      <c r="D153" s="63"/>
      <c r="E153" s="143"/>
      <c r="F153" s="143"/>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2">
        <v>41</v>
      </c>
      <c r="B154" s="158" t="s">
        <v>2664</v>
      </c>
      <c r="C154" s="160" t="s">
        <v>31</v>
      </c>
      <c r="D154" s="63"/>
      <c r="E154" s="143"/>
      <c r="F154" s="143"/>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2">
        <v>42</v>
      </c>
      <c r="B155" s="158" t="s">
        <v>2664</v>
      </c>
      <c r="C155" s="160" t="s">
        <v>31</v>
      </c>
      <c r="D155" s="63"/>
      <c r="E155" s="143"/>
      <c r="F155" s="143"/>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2">
        <v>43</v>
      </c>
      <c r="B156" s="158" t="s">
        <v>2664</v>
      </c>
      <c r="C156" s="160" t="s">
        <v>31</v>
      </c>
      <c r="D156" s="63"/>
      <c r="E156" s="143"/>
      <c r="F156" s="143"/>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2">
        <v>44</v>
      </c>
      <c r="B157" s="158" t="s">
        <v>2664</v>
      </c>
      <c r="C157" s="160" t="s">
        <v>31</v>
      </c>
      <c r="D157" s="63"/>
      <c r="E157" s="143"/>
      <c r="F157" s="143"/>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2">
        <v>45</v>
      </c>
      <c r="B158" s="158" t="s">
        <v>2664</v>
      </c>
      <c r="C158" s="160" t="s">
        <v>31</v>
      </c>
      <c r="D158" s="63"/>
      <c r="E158" s="143"/>
      <c r="F158" s="143"/>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2">
        <v>46</v>
      </c>
      <c r="B159" s="158" t="s">
        <v>2664</v>
      </c>
      <c r="C159" s="160" t="s">
        <v>31</v>
      </c>
      <c r="D159" s="63"/>
      <c r="E159" s="143"/>
      <c r="F159" s="143"/>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2">
        <v>47</v>
      </c>
      <c r="B160" s="158" t="s">
        <v>2664</v>
      </c>
      <c r="C160" s="160" t="s">
        <v>31</v>
      </c>
      <c r="D160" s="63"/>
      <c r="E160" s="143"/>
      <c r="F160" s="143"/>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2659</v>
      </c>
      <c r="B163" s="208"/>
      <c r="C163" s="208"/>
      <c r="D163" s="208"/>
      <c r="E163" s="209"/>
      <c r="F163" s="210" t="s">
        <v>2660</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6"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6" t="s">
        <v>26</v>
      </c>
      <c r="E167" s="8"/>
      <c r="F167" s="5"/>
      <c r="G167" s="106" t="s">
        <v>26</v>
      </c>
      <c r="I167" s="215" t="s">
        <v>2643</v>
      </c>
      <c r="J167" s="216"/>
      <c r="K167" s="216"/>
      <c r="L167" s="216"/>
      <c r="M167" s="216"/>
      <c r="N167" s="216"/>
      <c r="O167" s="217"/>
      <c r="U167" s="51"/>
    </row>
    <row r="168" spans="1:28" x14ac:dyDescent="0.25">
      <c r="A168" s="9"/>
      <c r="B168" s="234" t="s">
        <v>2657</v>
      </c>
      <c r="C168" s="234"/>
      <c r="D168" s="234"/>
      <c r="E168" s="8"/>
      <c r="F168" s="5"/>
      <c r="H168" s="81" t="s">
        <v>2656</v>
      </c>
      <c r="I168" s="215"/>
      <c r="J168" s="216"/>
      <c r="K168" s="216"/>
      <c r="L168" s="216"/>
      <c r="M168" s="216"/>
      <c r="N168" s="216"/>
      <c r="O168" s="21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2667</v>
      </c>
      <c r="B172" s="205"/>
      <c r="C172" s="205"/>
      <c r="D172" s="205"/>
      <c r="E172" s="205"/>
      <c r="F172" s="205"/>
      <c r="G172" s="205"/>
      <c r="H172" s="205"/>
      <c r="I172" s="205"/>
      <c r="J172" s="205"/>
      <c r="K172" s="205"/>
      <c r="L172" s="205"/>
      <c r="M172" s="205"/>
      <c r="N172" s="205"/>
      <c r="O172" s="206"/>
      <c r="P172" s="76"/>
    </row>
    <row r="173" spans="1:28" ht="15" customHeight="1" x14ac:dyDescent="0.25">
      <c r="A173" s="198" t="s">
        <v>2673</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2668</v>
      </c>
      <c r="C176" s="225"/>
      <c r="D176" s="225"/>
      <c r="E176" s="225"/>
      <c r="F176" s="225"/>
      <c r="G176" s="225"/>
      <c r="H176" s="20"/>
      <c r="I176" s="178" t="s">
        <v>2674</v>
      </c>
      <c r="J176" s="179"/>
      <c r="K176" s="179"/>
      <c r="L176" s="179"/>
      <c r="M176" s="179"/>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2671</v>
      </c>
      <c r="O177" s="8"/>
      <c r="Q177" s="19"/>
      <c r="R177" s="19"/>
      <c r="S177" s="19"/>
      <c r="T177" s="19"/>
      <c r="U177" s="19"/>
      <c r="V177" s="19"/>
      <c r="W177" s="19"/>
      <c r="X177" s="19"/>
      <c r="Y177" s="19"/>
      <c r="Z177" s="19"/>
      <c r="AA177" s="19"/>
      <c r="AB177" s="19"/>
    </row>
    <row r="178" spans="1:28" ht="23.25" x14ac:dyDescent="0.25">
      <c r="A178" s="9"/>
      <c r="B178" s="229"/>
      <c r="C178" s="230"/>
      <c r="D178" s="231"/>
      <c r="E178" s="164"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1"/>
      <c r="Z178" s="162" t="str">
        <f>IF(Y178&gt;0,SUM(E180+Y178),"")</f>
        <v/>
      </c>
      <c r="AA178" s="19"/>
      <c r="AB178" s="19"/>
    </row>
    <row r="179" spans="1:28" ht="23.25" x14ac:dyDescent="0.25">
      <c r="A179" s="9"/>
      <c r="B179" s="191" t="s">
        <v>2668</v>
      </c>
      <c r="C179" s="191"/>
      <c r="D179" s="191"/>
      <c r="E179" s="168">
        <v>0.02</v>
      </c>
      <c r="F179" s="167">
        <v>0.03</v>
      </c>
      <c r="G179" s="162">
        <f>IF(F179&gt;0,SUM(E179+F179),"")</f>
        <v>0.05</v>
      </c>
      <c r="H179" s="5"/>
      <c r="I179" s="191" t="s">
        <v>2670</v>
      </c>
      <c r="J179" s="191"/>
      <c r="K179" s="191"/>
      <c r="L179" s="191"/>
      <c r="M179" s="169">
        <v>0.03</v>
      </c>
      <c r="O179" s="8"/>
      <c r="Q179" s="19"/>
      <c r="R179" s="156">
        <f>IF(M179&gt;0,SUM(L179+M179),"")</f>
        <v>0.03</v>
      </c>
      <c r="T179" s="19"/>
      <c r="U179" s="237" t="s">
        <v>1166</v>
      </c>
      <c r="V179" s="237"/>
      <c r="W179" s="237"/>
      <c r="X179" s="24">
        <v>0.02</v>
      </c>
      <c r="Y179" s="161"/>
      <c r="Z179" s="162" t="str">
        <f>IF(Y179&gt;0,SUM(E181+Y179),"")</f>
        <v/>
      </c>
      <c r="AA179" s="19"/>
      <c r="AB179" s="19"/>
    </row>
    <row r="180" spans="1:28" ht="23.25" hidden="1" x14ac:dyDescent="0.25">
      <c r="A180" s="9"/>
      <c r="B180" s="177"/>
      <c r="C180" s="177"/>
      <c r="D180" s="177"/>
      <c r="E180" s="166"/>
      <c r="H180" s="5"/>
      <c r="I180" s="177"/>
      <c r="J180" s="177"/>
      <c r="K180" s="177"/>
      <c r="L180" s="177"/>
      <c r="M180" s="5"/>
      <c r="O180" s="8"/>
      <c r="Q180" s="19"/>
      <c r="R180" s="156" t="str">
        <f>IF(S180&gt;0,SUM(L180+S180),"")</f>
        <v/>
      </c>
      <c r="S180" s="161"/>
      <c r="T180" s="19"/>
      <c r="U180" s="237" t="s">
        <v>1167</v>
      </c>
      <c r="V180" s="237"/>
      <c r="W180" s="237"/>
      <c r="X180" s="24">
        <v>0.03</v>
      </c>
      <c r="Y180" s="161"/>
      <c r="Z180" s="162" t="str">
        <f>IF(Y180&gt;0,SUM(E182+Y180),"")</f>
        <v/>
      </c>
      <c r="AA180" s="19"/>
      <c r="AB180" s="19"/>
    </row>
    <row r="181" spans="1:28" ht="23.25" hidden="1" x14ac:dyDescent="0.25">
      <c r="A181" s="9"/>
      <c r="B181" s="177"/>
      <c r="C181" s="177"/>
      <c r="D181" s="177"/>
      <c r="E181" s="166"/>
      <c r="H181" s="5"/>
      <c r="I181" s="177"/>
      <c r="J181" s="177"/>
      <c r="K181" s="177"/>
      <c r="L181" s="177"/>
      <c r="M181" s="5"/>
      <c r="O181" s="8"/>
      <c r="Q181" s="19"/>
      <c r="R181" s="156" t="str">
        <f>IF(S181&gt;0,SUM(L181+S181),"")</f>
        <v/>
      </c>
      <c r="S181" s="161"/>
      <c r="T181" s="19"/>
      <c r="U181" s="19"/>
      <c r="V181" s="19"/>
      <c r="W181" s="19"/>
      <c r="X181" s="19"/>
      <c r="Y181" s="19"/>
      <c r="Z181" s="19"/>
      <c r="AA181" s="19"/>
      <c r="AB181" s="19"/>
    </row>
    <row r="182" spans="1:28" ht="23.25" hidden="1" x14ac:dyDescent="0.25">
      <c r="A182" s="9"/>
      <c r="B182" s="177"/>
      <c r="C182" s="177"/>
      <c r="D182" s="177"/>
      <c r="E182" s="166"/>
      <c r="H182" s="5"/>
      <c r="I182" s="177"/>
      <c r="J182" s="177"/>
      <c r="K182" s="177"/>
      <c r="L182" s="177"/>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6" t="str">
        <f>IF(S183&gt;0,SUM(L183+S183),"")</f>
        <v/>
      </c>
      <c r="S183" s="161"/>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3">
        <f>+SUM(G179:G182)</f>
        <v>0.05</v>
      </c>
      <c r="D185" s="91" t="s">
        <v>2628</v>
      </c>
      <c r="E185" s="94">
        <f>+(C185*SUM(K20:K35))</f>
        <v>184509319.20000002</v>
      </c>
      <c r="F185" s="92"/>
      <c r="G185" s="93"/>
      <c r="H185" s="88"/>
      <c r="I185" s="90" t="s">
        <v>2627</v>
      </c>
      <c r="J185" s="163">
        <f>+SUM(M179:M183)</f>
        <v>0.03</v>
      </c>
      <c r="K185" s="236" t="s">
        <v>2628</v>
      </c>
      <c r="L185" s="236"/>
      <c r="M185" s="94">
        <f>+J185*(SUM(K20:K35))</f>
        <v>110705591.52</v>
      </c>
      <c r="N185" s="95"/>
      <c r="O185" s="96"/>
    </row>
    <row r="186" spans="1:28" ht="15.75" thickBot="1" x14ac:dyDescent="0.3">
      <c r="A186" s="10"/>
      <c r="B186" s="97"/>
      <c r="C186" s="97"/>
      <c r="D186" s="97"/>
      <c r="E186" s="97"/>
      <c r="F186" s="97"/>
      <c r="G186" s="97"/>
      <c r="H186" s="97"/>
      <c r="I186" s="165" t="s">
        <v>2672</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195" t="s">
        <v>2636</v>
      </c>
      <c r="C192" s="195"/>
      <c r="E192" s="5" t="s">
        <v>20</v>
      </c>
      <c r="H192" s="26" t="s">
        <v>24</v>
      </c>
      <c r="J192" s="5" t="s">
        <v>2637</v>
      </c>
      <c r="K192" s="5"/>
      <c r="M192" s="5"/>
      <c r="N192" s="5"/>
      <c r="O192" s="8"/>
      <c r="Q192" s="151"/>
      <c r="R192" s="152"/>
      <c r="S192" s="152"/>
      <c r="T192" s="151"/>
    </row>
    <row r="193" spans="1:18" x14ac:dyDescent="0.25">
      <c r="A193" s="9"/>
      <c r="C193" s="123">
        <v>41298</v>
      </c>
      <c r="D193" s="5"/>
      <c r="E193" s="124">
        <v>108</v>
      </c>
      <c r="F193" s="5"/>
      <c r="G193" s="5"/>
      <c r="H193" s="145" t="s">
        <v>2748</v>
      </c>
      <c r="J193" s="5"/>
      <c r="K193" s="125">
        <v>41990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235" t="s">
        <v>2658</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5" t="s">
        <v>2749</v>
      </c>
      <c r="J211" s="27" t="s">
        <v>2622</v>
      </c>
      <c r="K211" s="176" t="s">
        <v>2749</v>
      </c>
      <c r="L211" s="21"/>
      <c r="M211" s="21"/>
      <c r="N211" s="21"/>
      <c r="O211" s="8"/>
    </row>
    <row r="212" spans="1:15" x14ac:dyDescent="0.25">
      <c r="A212" s="9"/>
      <c r="B212" s="27" t="s">
        <v>2619</v>
      </c>
      <c r="C212" s="145" t="s">
        <v>2748</v>
      </c>
      <c r="D212" s="21"/>
      <c r="G212" s="27" t="s">
        <v>2621</v>
      </c>
      <c r="H212" s="175" t="s">
        <v>2750</v>
      </c>
      <c r="J212" s="27" t="s">
        <v>2623</v>
      </c>
      <c r="K212" s="176" t="s">
        <v>2751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5:D160 M125:M160 G114:G121 G125:J160 G48:G90 G122 G123 G124"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Flia Caicedo Suárez</cp:lastModifiedBy>
  <cp:lastPrinted>2021-01-05T22:59:24Z</cp:lastPrinted>
  <dcterms:created xsi:type="dcterms:W3CDTF">2020-10-14T21:57:42Z</dcterms:created>
  <dcterms:modified xsi:type="dcterms:W3CDTF">2021-01-05T23:04:29Z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