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2. CARGADOS EN SIPA\BOGOTA 2021\DOCUMENTOS MANIFESTACION DE INTERÉS\2021-11-1\"/>
    </mc:Choice>
  </mc:AlternateContent>
  <xr:revisionPtr revIDLastSave="0" documentId="13_ncr:1_{74022196-C203-4658-82CE-E647568AAA8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5" i="12" l="1"/>
  <c r="N114"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<sst xmlns="http://schemas.openxmlformats.org/spreadsheetml/2006/main" count="3571" uniqueCount="2754">
  <si>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</si>
  <si>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</si>
  <si>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</si>
  <si>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</si>
  <si>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</si>
  <si>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</si>
  <si>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</si>
  <si>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</si>
  <si>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</si>
  <si>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</si>
  <si>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</si>
  <si>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</si>
  <si>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</si>
  <si>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</si>
  <si>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</si>
  <si>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</si>
  <si>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</si>
  <si>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</si>
  <si>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</si>
  <si>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</si>
  <si>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</si>
  <si>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</si>
  <si>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</si>
  <si>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</si>
  <si>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</si>
  <si>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</si>
  <si>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</si>
  <si>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</si>
  <si>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</si>
  <si>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</si>
  <si>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</si>
  <si>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</si>
  <si>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</si>
  <si>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</si>
  <si>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</si>
  <si>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</si>
  <si>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</si>
  <si>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</si>
  <si>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</si>
  <si>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</si>
  <si>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</si>
  <si>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</si>
  <si>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</si>
  <si>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</si>
  <si>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</si>
  <si>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</si>
  <si>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</si>
  <si>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</si>
  <si>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</si>
  <si>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</si>
  <si>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</si>
  <si>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</si>
  <si>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</si>
  <si>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</si>
  <si>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</si>
  <si>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</si>
  <si>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</si>
  <si>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</si>
  <si>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</si>
  <si>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</si>
  <si>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</si>
  <si>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</si>
  <si>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</si>
  <si>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</si>
  <si>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</si>
  <si>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</si>
  <si>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</si>
  <si>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</si>
  <si>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</si>
  <si>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</si>
  <si>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</si>
  <si>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</si>
  <si>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</si>
  <si>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</si>
  <si>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</si>
  <si>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</si>
  <si>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</si>
  <si>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</si>
  <si>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</si>
  <si>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</si>
  <si>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</si>
  <si>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</si>
  <si>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</si>
  <si>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</si>
  <si>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</si>
  <si>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</si>
  <si>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</si>
  <si>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</si>
  <si>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</si>
  <si>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</si>
  <si>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</si>
  <si>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</si>
  <si>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</si>
  <si>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</si>
  <si>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</si>
  <si>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</si>
  <si>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</si>
  <si>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</si>
  <si>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</si>
  <si>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</si>
  <si>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</si>
  <si>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</si>
  <si>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</si>
  <si>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</si>
  <si>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</si>
  <si>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</si>
  <si>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</si>
  <si>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</si>
  <si>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</si>
  <si>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</si>
  <si>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</si>
  <si>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</si>
  <si>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</si>
  <si>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</si>
  <si>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</si>
  <si>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</si>
  <si>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</si>
  <si>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</si>
  <si>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</si>
  <si>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</si>
  <si>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</si>
  <si>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</si>
  <si>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</si>
  <si>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</si>
  <si>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</si>
  <si>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</si>
  <si>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</si>
  <si>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</si>
  <si>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</si>
  <si>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</si>
  <si>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</si>
  <si>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</si>
  <si>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</si>
  <si>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</si>
  <si>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</si>
  <si>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</si>
  <si>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</si>
  <si>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</si>
  <si>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</si>
  <si>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</si>
  <si>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</si>
  <si>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</si>
  <si>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</si>
  <si>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</si>
  <si>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</si>
  <si>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</si>
  <si>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</si>
  <si>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</si>
  <si>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</si>
  <si>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</si>
  <si>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</si>
  <si>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</si>
  <si>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</si>
  <si>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</si>
  <si>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</si>
  <si>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</si>
  <si>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</si>
  <si>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</si>
  <si>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</si>
  <si>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</si>
  <si>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</si>
  <si>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</si>
  <si>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</si>
  <si>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</si>
  <si>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</si>
  <si>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</si>
  <si>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</si>
  <si>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</si>
  <si>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</si>
  <si>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</si>
  <si>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</si>
  <si>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</si>
  <si>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</si>
  <si>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</si>
  <si>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</si>
  <si>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</si>
  <si>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</si>
  <si>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</si>
  <si>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</si>
  <si>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</si>
  <si>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</si>
  <si>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</si>
  <si>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</si>
  <si>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</si>
  <si>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</si>
  <si>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</si>
  <si>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</si>
  <si>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</si>
  <si>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</si>
  <si>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</si>
  <si>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</si>
  <si>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</si>
  <si>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</si>
  <si>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</si>
  <si>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</si>
  <si>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</si>
  <si>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</si>
  <si>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</si>
  <si>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</si>
  <si>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</si>
  <si>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</si>
  <si>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</si>
  <si>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</si>
  <si>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</si>
  <si>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</si>
  <si>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</si>
  <si>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</si>
  <si>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</si>
  <si>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</si>
  <si>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</si>
  <si>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</si>
  <si>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</si>
  <si>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</si>
  <si>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</si>
  <si>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</si>
  <si>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</si>
  <si>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</si>
  <si>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</si>
  <si>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</si>
  <si>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</si>
  <si>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</si>
  <si>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</si>
  <si>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</si>
  <si>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</si>
  <si>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</si>
  <si>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</si>
  <si>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</si>
  <si>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</si>
  <si>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</si>
  <si>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</si>
  <si>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</si>
  <si>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</si>
  <si>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</si>
  <si>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</si>
  <si>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</si>
  <si>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</si>
  <si>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</si>
  <si>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</si>
  <si>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</si>
  <si>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</si>
  <si>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</si>
  <si>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</si>
  <si>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</si>
  <si>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</si>
  <si>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</si>
  <si>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</si>
  <si>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</si>
  <si>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</si>
  <si>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</si>
  <si>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</si>
  <si>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</si>
  <si>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</si>
  <si>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</si>
  <si>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</si>
  <si>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</si>
  <si>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</si>
  <si>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</si>
  <si>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</si>
  <si>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</si>
  <si>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</si>
  <si>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</si>
  <si>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</si>
  <si>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</si>
  <si>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</si>
  <si>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</si>
  <si>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</si>
  <si>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</si>
  <si>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</si>
  <si>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</si>
  <si>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</si>
  <si>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</si>
  <si>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</si>
  <si>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</si>
  <si>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</si>
  <si>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</si>
  <si>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</si>
  <si>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</si>
  <si>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</si>
  <si>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</si>
  <si>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</si>
  <si>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</si>
  <si>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</si>
  <si>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</si>
  <si>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</si>
  <si>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</si>
  <si>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</si>
  <si>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</si>
  <si>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</si>
  <si>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</si>
  <si>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</si>
  <si>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</si>
  <si>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</si>
  <si>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</si>
  <si>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</si>
  <si>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</si>
  <si>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</si>
  <si>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</si>
  <si>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</si>
  <si>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</si>
  <si>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</si>
  <si>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</si>
  <si>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</si>
  <si>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</si>
  <si>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</si>
  <si>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</si>
  <si>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</si>
  <si>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</si>
  <si>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</si>
  <si>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</si>
  <si>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</si>
  <si>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</si>
  <si>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</si>
  <si>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</si>
  <si>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</si>
  <si>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</si>
  <si>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</si>
  <si>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</si>
  <si>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</si>
  <si>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</si>
  <si>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</si>
  <si>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</si>
  <si>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</si>
  <si>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</si>
  <si>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</si>
  <si>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</si>
  <si>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</si>
  <si>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</si>
  <si>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</si>
  <si>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</si>
  <si>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</si>
  <si>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</si>
  <si>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</si>
  <si>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</si>
  <si>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</si>
  <si>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</si>
  <si>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</si>
  <si>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</si>
  <si>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</si>
  <si>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</si>
  <si>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</si>
  <si>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</si>
  <si>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</si>
  <si>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</si>
  <si>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</si>
  <si>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</si>
  <si>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</si>
  <si>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</si>
  <si>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</si>
  <si>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</si>
  <si>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</si>
  <si>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</si>
  <si>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</si>
  <si>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</si>
  <si>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</si>
  <si>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</si>
  <si>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</si>
  <si>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</si>
  <si>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</si>
  <si>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</si>
  <si>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</si>
  <si>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</si>
  <si>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</si>
  <si>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</si>
  <si>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</si>
  <si>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</si>
  <si>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</si>
  <si>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</si>
  <si>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</si>
  <si>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</si>
  <si>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</si>
  <si>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</si>
  <si>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</si>
  <si>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</si>
  <si>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</si>
  <si>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</si>
  <si>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</si>
  <si>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</si>
  <si>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</si>
  <si>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</si>
  <si>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</si>
  <si>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</si>
  <si>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</si>
  <si>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</si>
  <si>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</si>
  <si>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</si>
  <si>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</si>
  <si>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</si>
  <si>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</si>
  <si>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</si>
  <si>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</si>
  <si>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</si>
  <si>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</si>
  <si>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</si>
  <si>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</si>
  <si>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</si>
  <si>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</si>
  <si>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</si>
  <si>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</si>
  <si>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</si>
  <si>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</si>
  <si>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</si>
  <si>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</si>
  <si>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</si>
  <si>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</si>
  <si>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</si>
  <si>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</si>
  <si>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</si>
  <si>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</si>
  <si>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</si>
  <si>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</si>
  <si>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</si>
  <si>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</si>
  <si>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</si>
  <si>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</si>
  <si>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</si>
  <si>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</si>
  <si>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</si>
  <si>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</si>
  <si>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</si>
  <si>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</si>
  <si>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</si>
  <si>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</si>
  <si>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</si>
  <si>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</si>
  <si>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</si>
  <si>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</si>
  <si>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</si>
  <si>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</si>
  <si>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</si>
  <si>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</si>
  <si>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</si>
  <si>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</si>
  <si>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</si>
  <si>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</si>
  <si>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</si>
  <si>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</si>
  <si>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</si>
  <si>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</si>
  <si>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</si>
  <si>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</si>
  <si>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</si>
  <si>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</si>
  <si>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</si>
  <si>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</si>
  <si>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</si>
  <si>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</si>
  <si>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</si>
  <si>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</si>
  <si>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</si>
  <si>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</si>
  <si>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</si>
  <si>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</si>
  <si>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</si>
  <si>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</si>
  <si>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</si>
  <si>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</si>
  <si>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</si>
  <si>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</si>
  <si>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</si>
  <si>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</si>
  <si>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</si>
  <si>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</si>
  <si>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</si>
  <si>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</si>
  <si>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</si>
  <si>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</si>
  <si>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</si>
  <si>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</si>
  <si>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</si>
  <si>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</si>
  <si>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</si>
  <si>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</si>
  <si>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</si>
  <si>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</si>
  <si>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</si>
  <si>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</si>
  <si>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</si>
  <si>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</si>
  <si>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</si>
  <si>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</si>
  <si>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</si>
  <si>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</si>
  <si>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</si>
  <si>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</si>
  <si>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</si>
  <si>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</si>
  <si>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</si>
  <si>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</si>
  <si>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</si>
  <si>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</si>
  <si>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</si>
  <si>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</si>
  <si>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</si>
  <si>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</si>
  <si>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</si>
  <si>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</si>
  <si>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</si>
  <si>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</si>
  <si>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</si>
  <si>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</si>
  <si>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</si>
  <si>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</si>
  <si>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</si>
  <si>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</si>
  <si>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</si>
  <si>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</si>
  <si>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</si>
  <si>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</si>
  <si>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</si>
  <si>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</si>
  <si>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</si>
  <si>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</si>
  <si>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</si>
  <si>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</si>
  <si>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</si>
  <si>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</si>
  <si>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</si>
  <si>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</si>
  <si>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</si>
  <si>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</si>
  <si>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</si>
  <si>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</si>
  <si>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</si>
  <si>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</si>
  <si>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</si>
  <si>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</si>
  <si>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</si>
  <si>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</si>
  <si>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</si>
  <si>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</si>
  <si>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</si>
  <si>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</si>
  <si>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</si>
  <si>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</si>
  <si>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</si>
  <si>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</si>
  <si>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</si>
  <si>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</si>
  <si>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</si>
  <si>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</si>
  <si>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</si>
  <si>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</si>
  <si>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</si>
  <si>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</si>
  <si>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</si>
  <si>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</si>
  <si>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</si>
  <si>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</si>
  <si>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</si>
  <si>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</si>
  <si>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</si>
  <si>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</si>
  <si>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</si>
  <si>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</si>
  <si>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</si>
  <si>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</si>
  <si>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</si>
  <si>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</si>
  <si>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</si>
  <si>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</si>
  <si>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</si>
  <si>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</si>
  <si>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</si>
  <si>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</si>
  <si>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</si>
  <si>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</si>
  <si>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</si>
  <si>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</si>
  <si>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</si>
  <si>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</si>
  <si>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</si>
  <si>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</si>
  <si>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</si>
  <si>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</si>
  <si>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</si>
  <si>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</si>
  <si>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</si>
  <si>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</si>
  <si>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</si>
  <si>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</si>
  <si>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</si>
  <si>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</si>
  <si>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</si>
  <si>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</si>
  <si>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</si>
  <si>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</si>
  <si>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</si>
  <si>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</si>
  <si>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</si>
  <si>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</si>
  <si>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</si>
  <si>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</si>
  <si>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</si>
  <si>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</si>
  <si>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</si>
  <si>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</si>
  <si>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</si>
  <si>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</si>
  <si>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</si>
  <si>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</si>
  <si>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</si>
  <si>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</si>
  <si>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</si>
  <si>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</si>
  <si>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</si>
  <si>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</si>
  <si>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</si>
  <si>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</si>
  <si>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</si>
  <si>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</si>
  <si>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</si>
  <si>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</si>
  <si>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</si>
  <si>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</si>
  <si>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</si>
  <si>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</si>
  <si>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</si>
  <si>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</si>
  <si>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</si>
  <si>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</si>
  <si>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</si>
  <si>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</si>
  <si>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</si>
  <si>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</si>
  <si>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</si>
  <si>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</si>
  <si>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</si>
  <si>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</si>
  <si>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</si>
  <si>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</si>
  <si>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</si>
  <si>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</si>
  <si>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</si>
  <si>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</si>
  <si>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</si>
  <si>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</si>
  <si>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</si>
  <si>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</si>
  <si>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</si>
  <si>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</si>
  <si>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</si>
  <si>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</si>
  <si>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</si>
  <si>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</si>
  <si>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</si>
  <si>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</si>
  <si>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</si>
  <si>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</si>
  <si>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</si>
  <si>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</si>
  <si>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</si>
  <si>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</si>
  <si>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</si>
  <si>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</si>
  <si>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</si>
  <si>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</si>
  <si>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</si>
  <si>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</si>
  <si>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</si>
  <si>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</si>
  <si>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</si>
  <si>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</si>
  <si>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</si>
  <si>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</si>
  <si>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</si>
  <si>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</si>
  <si>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</si>
  <si>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</si>
  <si>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</si>
  <si>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</si>
  <si>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</si>
  <si>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</si>
  <si>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</si>
  <si>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</si>
  <si>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</si>
  <si>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</si>
  <si>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</si>
  <si>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</si>
  <si>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</si>
  <si>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</si>
  <si>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</si>
  <si>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</si>
  <si>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</si>
  <si>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</si>
  <si>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</si>
  <si>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</si>
  <si>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</si>
  <si>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</si>
  <si>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</si>
  <si>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</si>
  <si>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</si>
  <si>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</si>
  <si>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</si>
  <si>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</si>
  <si>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</si>
  <si>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</si>
  <si>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</si>
  <si>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</si>
  <si>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</si>
  <si>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</si>
  <si>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</si>
  <si>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</si>
  <si>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</si>
  <si>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</si>
  <si>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</si>
  <si>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</si>
  <si>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</si>
  <si>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</si>
  <si>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</si>
  <si>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</si>
  <si>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</si>
  <si>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</si>
  <si>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</si>
  <si>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</si>
  <si>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</si>
  <si>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</si>
  <si>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</si>
  <si>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</si>
  <si>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</si>
  <si>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</si>
  <si>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</si>
  <si>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</si>
  <si>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</si>
  <si>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</si>
  <si>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</si>
  <si>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</si>
  <si>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</si>
  <si>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</si>
  <si>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</si>
  <si>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</si>
  <si>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</si>
  <si>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</si>
  <si>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</si>
  <si>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</si>
  <si>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</si>
  <si>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</si>
  <si>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</si>
  <si>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</si>
  <si>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</si>
  <si>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</si>
  <si>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</si>
  <si>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</si>
  <si>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</si>
  <si>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</si>
  <si>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</si>
  <si>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</si>
  <si>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</si>
  <si>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</si>
  <si>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</si>
  <si>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</si>
  <si>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</si>
  <si>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</si>
  <si>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</si>
  <si>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</si>
  <si>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</si>
  <si>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</si>
  <si>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</si>
  <si>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</si>
  <si>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</si>
  <si>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</si>
  <si>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</si>
  <si>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</si>
  <si>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</si>
  <si>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</si>
  <si>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</si>
  <si>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</si>
  <si>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</si>
  <si>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</si>
  <si>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</si>
  <si>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</si>
  <si>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</si>
  <si>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</si>
  <si>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</si>
  <si>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</si>
  <si>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</si>
  <si>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</si>
  <si>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</si>
  <si>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</si>
  <si>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</si>
  <si>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</si>
  <si>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</si>
  <si>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</si>
  <si>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</si>
  <si>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</si>
  <si>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</si>
  <si>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</si>
  <si>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</si>
  <si>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</si>
  <si>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</si>
  <si>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</si>
  <si>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</si>
  <si>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</si>
  <si>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</si>
  <si>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</si>
  <si>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</si>
  <si>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</si>
  <si>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</si>
  <si>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</si>
  <si>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</si>
  <si>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</si>
  <si>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</si>
  <si>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</si>
  <si>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</si>
  <si>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</si>
  <si>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</si>
  <si>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</si>
  <si>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</si>
  <si>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</si>
  <si>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</si>
  <si>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</si>
  <si>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</si>
  <si>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</si>
  <si>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</si>
  <si>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</si>
  <si>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</si>
  <si>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</si>
  <si>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</si>
  <si>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</si>
  <si>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</si>
  <si>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</si>
  <si>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</si>
  <si>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</si>
  <si>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</si>
  <si>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</si>
  <si>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</si>
  <si>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</si>
  <si>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</si>
  <si>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</si>
  <si>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</si>
  <si>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</si>
  <si>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</si>
  <si>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</si>
  <si>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</si>
  <si>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</si>
  <si>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</si>
  <si>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</si>
  <si>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</si>
  <si>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</si>
  <si>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</si>
  <si>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</si>
  <si>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</si>
  <si>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</si>
  <si>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</si>
  <si>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</si>
  <si>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</si>
  <si>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</si>
  <si>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</si>
  <si>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</si>
  <si>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</si>
  <si>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</si>
  <si>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</si>
  <si>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</si>
  <si>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</si>
  <si>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</si>
  <si>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</si>
  <si>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</si>
  <si>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</si>
  <si>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</si>
  <si>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</si>
  <si>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</si>
  <si>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</si>
  <si>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</si>
  <si>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</si>
  <si>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</si>
  <si>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</si>
  <si>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</si>
  <si>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</si>
  <si>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</si>
  <si>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</si>
  <si>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</si>
  <si>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</si>
  <si>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</si>
  <si>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</si>
  <si>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</si>
  <si>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</si>
  <si>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</si>
  <si>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</si>
  <si>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</si>
  <si>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</si>
  <si>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</si>
  <si>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</si>
  <si>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</si>
  <si>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</si>
  <si>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</si>
  <si>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</si>
  <si>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</si>
  <si>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</si>
  <si>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</si>
  <si>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</si>
  <si>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</si>
  <si>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</si>
  <si>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</si>
  <si>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</si>
  <si>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</si>
  <si>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</si>
  <si>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</si>
  <si>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</si>
  <si>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</si>
  <si>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</si>
  <si>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</si>
  <si>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</si>
  <si>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</si>
  <si>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</si>
  <si>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</si>
  <si>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</si>
  <si>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</si>
  <si>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</si>
  <si>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</si>
  <si>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</si>
  <si>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</si>
  <si>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</si>
  <si>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</si>
  <si>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</si>
  <si>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</si>
  <si>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</si>
  <si>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</si>
  <si>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</si>
  <si>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</si>
  <si>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</si>
  <si>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</si>
  <si>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</si>
  <si>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</si>
  <si>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</si>
  <si>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</si>
  <si>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</si>
  <si>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</si>
  <si>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</si>
  <si>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</si>
  <si>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</si>
  <si>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</si>
  <si>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</si>
  <si>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</si>
  <si>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</si>
  <si>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</si>
  <si>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</si>
  <si>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</si>
  <si>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</si>
  <si>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</si>
  <si>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</si>
  <si>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</si>
  <si>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</si>
  <si>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</si>
  <si>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</si>
  <si>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</si>
  <si>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</si>
  <si>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</si>
  <si>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</si>
  <si>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</si>
  <si>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</si>
  <si>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</si>
  <si>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</si>
  <si>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</si>
  <si>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</si>
  <si>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</si>
  <si>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</si>
  <si>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</si>
  <si>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</si>
  <si>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</si>
  <si>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</si>
  <si>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</si>
  <si>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</si>
  <si>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</si>
  <si>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</si>
  <si>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</si>
  <si>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</si>
  <si>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</si>
  <si>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</si>
  <si>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</si>
  <si>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</si>
  <si>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</si>
  <si>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</si>
  <si>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</si>
  <si>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</si>
  <si>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</si>
  <si>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</si>
  <si>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</si>
  <si>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</si>
  <si>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</si>
  <si>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</si>
  <si>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</si>
  <si>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</si>
  <si>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</si>
  <si>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</si>
  <si>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</si>
  <si>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</si>
  <si>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</si>
  <si>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</si>
  <si>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</si>
  <si>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</si>
  <si>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</si>
  <si>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</si>
  <si>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</si>
  <si>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</si>
  <si>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</si>
  <si>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</si>
  <si>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</si>
  <si>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</si>
  <si>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</si>
  <si>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</si>
  <si>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</si>
  <si>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</si>
  <si>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</si>
  <si>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</si>
  <si>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</si>
  <si>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</si>
  <si>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</si>
  <si>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</si>
  <si>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</si>
  <si>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</si>
  <si>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</si>
  <si>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</si>
  <si>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</si>
  <si>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</si>
  <si>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</si>
  <si>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</si>
  <si>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</si>
  <si>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</si>
  <si>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</si>
  <si>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</si>
  <si>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</si>
  <si>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</si>
  <si>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</si>
  <si>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</si>
  <si>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</si>
  <si>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</si>
  <si>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</si>
  <si>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</si>
  <si>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</si>
  <si>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</si>
  <si>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</si>
  <si>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</si>
  <si>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</si>
  <si>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</si>
  <si>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</si>
  <si>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</si>
  <si>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</si>
  <si>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</si>
  <si>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</si>
  <si>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</si>
  <si>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</si>
  <si>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</si>
  <si>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</si>
  <si>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</si>
  <si>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</si>
  <si>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</si>
  <si>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</si>
  <si>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</si>
  <si>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</si>
  <si>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</si>
  <si>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</si>
  <si>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</si>
  <si>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</si>
  <si>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</si>
  <si>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</si>
  <si>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</si>
  <si>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</si>
  <si>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</si>
  <si>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</si>
  <si>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</si>
  <si>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</si>
  <si>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</si>
  <si>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</si>
  <si>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</si>
  <si>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</si>
  <si>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</si>
  <si>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</si>
  <si>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</si>
  <si>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</si>
  <si>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</si>
  <si>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</si>
  <si>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</si>
  <si>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</si>
  <si>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</si>
  <si>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</si>
  <si>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</si>
  <si>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</si>
  <si>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</si>
  <si>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</si>
  <si>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</si>
  <si>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</si>
  <si>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</si>
  <si>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</si>
  <si>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</si>
  <si>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</si>
  <si>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</si>
  <si>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</si>
  <si>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</si>
  <si>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</si>
  <si>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</si>
  <si>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</si>
  <si>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</si>
  <si>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</si>
  <si>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</si>
  <si>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</si>
  <si>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</si>
  <si>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</si>
  <si>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</si>
  <si>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</si>
  <si>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</si>
  <si>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</si>
  <si>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</si>
  <si>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</si>
  <si>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</si>
  <si>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</si>
  <si>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</si>
  <si>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</si>
  <si>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</si>
  <si>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</si>
  <si>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</si>
  <si>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</si>
  <si>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</si>
  <si>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</si>
  <si>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</si>
  <si>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</si>
  <si>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</si>
  <si>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</si>
  <si>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</si>
  <si>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</si>
  <si>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</si>
  <si>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</si>
  <si>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</si>
  <si>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</si>
  <si>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</si>
  <si>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</si>
  <si>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</si>
  <si>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</si>
  <si>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</si>
  <si>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</si>
  <si>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</si>
  <si>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</si>
  <si>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</si>
  <si>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</si>
  <si>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</si>
  <si>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</si>
  <si>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</si>
  <si>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</si>
  <si>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</si>
  <si>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</si>
  <si>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</si>
  <si>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</si>
  <si>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</si>
  <si>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</si>
  <si>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</si>
  <si>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</si>
  <si>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</si>
  <si>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</si>
  <si>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</si>
  <si>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</si>
  <si>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</si>
  <si>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</si>
  <si>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</si>
  <si>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</si>
  <si>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</si>
  <si>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</si>
  <si>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</si>
  <si>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</si>
  <si>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</si>
  <si>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</si>
  <si>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</si>
  <si>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</si>
  <si>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</si>
  <si>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</si>
  <si>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</si>
  <si>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</si>
  <si>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</si>
  <si>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</si>
  <si>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</si>
  <si>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</si>
  <si>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</si>
  <si>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</si>
  <si>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</si>
  <si>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</si>
  <si>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</si>
  <si>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</si>
  <si>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</si>
  <si>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</si>
  <si>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</si>
  <si>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</si>
  <si>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</si>
  <si>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</si>
  <si>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</si>
  <si>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</si>
  <si>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</si>
  <si>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</si>
  <si>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</si>
  <si>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</si>
  <si>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</si>
  <si>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</si>
  <si>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</si>
  <si>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</si>
  <si>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</si>
  <si>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</si>
  <si>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</si>
  <si>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</si>
  <si>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</si>
  <si>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</si>
  <si>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</si>
  <si>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</si>
  <si>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</si>
  <si>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</si>
  <si>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</si>
  <si>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</si>
  <si>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</si>
  <si>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</si>
  <si>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</si>
  <si>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</si>
  <si>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</si>
  <si>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</si>
  <si>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</si>
  <si>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</si>
  <si>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</si>
  <si>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</si>
  <si>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</si>
  <si>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</si>
  <si>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</si>
  <si>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</si>
  <si>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</si>
  <si>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</si>
  <si>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</si>
  <si>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</si>
  <si>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</si>
  <si>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</si>
  <si>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</si>
  <si>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</si>
  <si>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</si>
  <si>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</si>
  <si>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</si>
  <si>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</si>
  <si>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</si>
  <si>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</si>
  <si>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</si>
  <si>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</si>
  <si>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</si>
  <si>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</si>
  <si>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</si>
  <si>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</si>
  <si>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</si>
  <si>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</si>
  <si>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</si>
  <si>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</si>
  <si>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</si>
  <si>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</si>
  <si>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</si>
  <si>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</si>
  <si>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</si>
  <si>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</si>
  <si>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</si>
  <si>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</si>
  <si>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</si>
  <si>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</si>
  <si>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</si>
  <si>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</si>
  <si>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</si>
  <si>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</si>
  <si>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</si>
  <si>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</si>
  <si>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</si>
  <si>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</si>
  <si>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</si>
  <si>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</si>
  <si>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</si>
  <si>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</si>
  <si>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</si>
  <si>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</si>
  <si>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</si>
  <si>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</si>
  <si>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</si>
  <si>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</si>
  <si>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</si>
  <si>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</si>
  <si>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</si>
  <si>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</si>
  <si>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</si>
  <si>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</si>
  <si>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</si>
  <si>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</si>
  <si>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</si>
  <si>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</si>
  <si>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</si>
  <si>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</si>
  <si>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</si>
  <si>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</si>
  <si>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</si>
  <si>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</si>
  <si>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</si>
  <si>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</si>
  <si>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</si>
  <si>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</si>
  <si>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</si>
  <si>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</si>
  <si>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</si>
  <si>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</si>
  <si>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</si>
  <si>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</si>
  <si>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</si>
  <si>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</si>
  <si>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</si>
  <si>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</si>
  <si>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</si>
  <si>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</si>
  <si>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</si>
  <si>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</si>
  <si>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</si>
  <si>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</si>
  <si>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</si>
  <si>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</si>
  <si>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</si>
  <si>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</si>
  <si>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</si>
  <si>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</si>
  <si>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</si>
  <si>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</si>
  <si>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</si>
  <si>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</si>
  <si>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</si>
  <si>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</si>
  <si>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</si>
  <si>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</si>
  <si>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</si>
  <si>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</si>
  <si>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</si>
  <si>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</si>
  <si>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</si>
  <si>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</si>
  <si>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</si>
  <si>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</si>
  <si>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</si>
  <si>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</si>
  <si>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</si>
  <si>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</si>
  <si>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</si>
  <si>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</si>
  <si>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</si>
  <si>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</si>
  <si>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</si>
  <si>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</si>
  <si>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</si>
  <si>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</si>
  <si>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</si>
  <si>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</si>
  <si>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</si>
  <si>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</si>
  <si>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</si>
  <si>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</si>
  <si>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</si>
  <si>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</si>
  <si>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</si>
  <si>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</si>
  <si>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</si>
  <si>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</si>
  <si>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</si>
  <si>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</si>
  <si>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</si>
  <si>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</si>
  <si>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</si>
  <si>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</si>
  <si>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</si>
  <si>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</si>
  <si>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</si>
  <si>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</si>
  <si>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</si>
  <si>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</si>
  <si>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</si>
  <si>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</si>
  <si>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</si>
  <si>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</si>
  <si>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</si>
  <si>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</si>
  <si>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</si>
  <si>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</si>
  <si>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</si>
  <si>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</si>
  <si>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</si>
  <si>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</si>
  <si>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</si>
  <si>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</si>
  <si>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</si>
  <si>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</si>
  <si>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</si>
  <si>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</si>
  <si>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</si>
  <si>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</si>
  <si>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</si>
  <si>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</si>
  <si>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</si>
  <si>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</si>
  <si>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</si>
  <si>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</si>
  <si>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</si>
  <si>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</si>
  <si>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</si>
  <si>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</si>
  <si>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</si>
  <si>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</si>
  <si>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</si>
  <si>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</si>
  <si>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</si>
  <si>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</si>
  <si>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</si>
  <si>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</si>
  <si>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</si>
  <si>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</si>
  <si>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</si>
  <si>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</si>
  <si>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</si>
  <si>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</si>
  <si>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</si>
  <si>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</si>
  <si>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</si>
  <si>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</si>
  <si>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</si>
  <si>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</si>
  <si>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</si>
  <si>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</si>
  <si>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</si>
  <si>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</si>
  <si>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</si>
  <si>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</si>
  <si>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</si>
  <si>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</si>
  <si>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</si>
  <si>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</si>
  <si>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</si>
  <si>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</si>
  <si>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</si>
  <si>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</si>
  <si>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</si>
  <si>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</si>
  <si>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</si>
  <si>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</si>
  <si>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</si>
  <si>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</si>
  <si>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</si>
  <si>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</si>
  <si>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</si>
  <si>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</si>
  <si>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</si>
  <si>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</si>
  <si>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</si>
  <si>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</si>
  <si>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</si>
  <si>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</si>
  <si>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</si>
  <si>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</si>
  <si>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</si>
  <si>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</si>
  <si>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</si>
  <si>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</si>
  <si>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</si>
  <si>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</si>
  <si>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</si>
  <si>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</si>
  <si>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</si>
  <si>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</si>
  <si>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</si>
  <si>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</si>
  <si>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</si>
  <si>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</si>
  <si>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</si>
  <si>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</si>
  <si>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</si>
  <si>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</si>
  <si>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</si>
  <si>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</si>
  <si>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</si>
  <si>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</si>
  <si>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</si>
  <si>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</si>
  <si>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</si>
  <si>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</si>
  <si>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</si>
  <si>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</si>
  <si>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</si>
  <si>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</si>
  <si>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</si>
  <si>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</si>
  <si>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</si>
  <si>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</si>
  <si>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</si>
  <si>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</si>
  <si>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</si>
  <si>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</si>
  <si>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</si>
  <si>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</si>
  <si>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</si>
  <si>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</si>
  <si>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</si>
  <si>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</si>
  <si>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</si>
  <si>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</si>
  <si>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</si>
  <si>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</si>
  <si>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</si>
  <si>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</si>
  <si>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</si>
  <si>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</si>
  <si>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</si>
  <si>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</si>
  <si>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</si>
  <si>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</si>
  <si>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</si>
  <si>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</si>
  <si>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</si>
  <si>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</si>
  <si>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</si>
  <si>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</si>
  <si>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</si>
  <si>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</si>
  <si>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</si>
  <si>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</si>
  <si>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</si>
  <si>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</si>
  <si>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</si>
  <si>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</si>
  <si>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</si>
  <si>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</si>
  <si>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</si>
  <si>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</si>
  <si>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</si>
  <si>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</si>
  <si>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</si>
  <si>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</si>
  <si>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</si>
  <si>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</si>
  <si>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</si>
  <si>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</si>
  <si>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</si>
  <si>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</si>
  <si>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</si>
  <si>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</si>
  <si>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</si>
  <si>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</si>
  <si>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</si>
  <si>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</si>
  <si>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</si>
  <si>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</si>
  <si>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</si>
  <si>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</si>
  <si>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</si>
  <si>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</si>
  <si>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</si>
  <si>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</si>
  <si>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</si>
  <si>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</si>
  <si>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</si>
  <si>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</si>
  <si>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</si>
  <si>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</si>
  <si>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</si>
  <si>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</si>
  <si>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</si>
  <si>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</si>
  <si>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</si>
  <si>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</si>
  <si>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</si>
  <si>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</si>
  <si>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</si>
  <si>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</si>
  <si>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</si>
  <si>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</si>
  <si>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</si>
  <si>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</si>
  <si>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</si>
  <si>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</si>
  <si>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</si>
  <si>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</si>
  <si>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</si>
  <si>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</si>
  <si>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</si>
  <si>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</si>
  <si>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</si>
  <si>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</si>
  <si>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</si>
  <si>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</si>
  <si>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</si>
  <si>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</si>
  <si>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</si>
  <si>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</si>
  <si>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</si>
  <si>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</si>
  <si>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</si>
  <si>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</si>
  <si>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</si>
  <si>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</si>
  <si>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</si>
  <si>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</si>
  <si>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</si>
  <si>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</si>
  <si>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</si>
  <si>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</si>
  <si>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</si>
  <si>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</si>
  <si>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</si>
  <si>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</si>
  <si>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</si>
  <si>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</si>
  <si>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</si>
  <si>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</si>
  <si>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</si>
  <si>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</si>
  <si>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</si>
  <si>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</si>
  <si>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</si>
  <si>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</si>
  <si>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</si>
  <si>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</si>
  <si>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</si>
  <si>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</si>
  <si>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</si>
  <si>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</si>
  <si>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</si>
  <si>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</si>
  <si>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</si>
  <si>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</si>
  <si>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</si>
  <si>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</si>
  <si>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</si>
  <si>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</si>
  <si>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</si>
  <si>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</si>
  <si>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</si>
  <si>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</si>
  <si>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</si>
  <si>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</si>
  <si>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</si>
  <si>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</si>
  <si>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</si>
  <si>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</si>
  <si>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</si>
  <si>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</si>
  <si>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</si>
  <si>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</si>
  <si>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</si>
  <si>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</si>
  <si>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</si>
  <si>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</si>
  <si>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</si>
  <si>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</si>
  <si>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</si>
  <si>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</si>
  <si>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</si>
  <si>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</si>
  <si>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</si>
  <si>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</si>
  <si>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</si>
  <si>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</si>
  <si>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</si>
  <si>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</si>
  <si>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</si>
  <si>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</si>
  <si>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</si>
  <si>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</si>
  <si>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</si>
  <si>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</si>
  <si>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</si>
  <si>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</si>
  <si>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</si>
  <si>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</si>
  <si>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</si>
  <si>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</si>
  <si>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</si>
  <si>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</si>
  <si>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</si>
  <si>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</si>
  <si>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</si>
  <si>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</si>
  <si>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</si>
  <si>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</si>
  <si>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</si>
  <si>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</si>
  <si>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</si>
  <si>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</si>
  <si>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</si>
  <si>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</si>
  <si>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</si>
  <si>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</si>
  <si>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</si>
  <si>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</si>
  <si>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</si>
  <si>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</si>
  <si>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</si>
  <si>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</si>
  <si>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</si>
  <si>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</si>
  <si>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</si>
  <si>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</si>
  <si>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</si>
  <si>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</si>
  <si>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</si>
  <si>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</si>
  <si>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</si>
  <si>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</si>
  <si>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</si>
  <si>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</si>
  <si>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</si>
  <si>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</si>
  <si>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</si>
  <si>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</si>
  <si>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</si>
  <si>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</si>
  <si>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</si>
  <si>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</si>
  <si>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</si>
  <si>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</si>
  <si>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</si>
  <si>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</si>
  <si>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</si>
  <si>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</si>
  <si>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</si>
  <si>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</si>
  <si>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</si>
  <si>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</si>
  <si>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</si>
  <si>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</si>
  <si>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</si>
  <si>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</si>
  <si>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</si>
  <si>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</si>
  <si>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</si>
  <si>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</si>
  <si>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</si>
  <si>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</si>
  <si>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</si>
  <si>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</si>
  <si>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</si>
  <si>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</si>
  <si>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</si>
  <si>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</si>
  <si>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</si>
  <si>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</si>
  <si>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</si>
  <si>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</si>
  <si>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</si>
  <si>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</si>
  <si>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</si>
  <si>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</si>
  <si>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</si>
  <si>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</si>
  <si>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</si>
  <si>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</si>
  <si>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</si>
  <si>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</si>
  <si>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</si>
  <si>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</si>
  <si>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</si>
  <si>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</si>
  <si>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</si>
  <si>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</si>
  <si>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</si>
  <si>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</si>
  <si>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</si>
  <si>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</si>
  <si>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</si>
  <si>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</si>
  <si>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</si>
  <si>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</si>
  <si>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</si>
  <si>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</si>
  <si>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</si>
  <si>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</si>
  <si>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</si>
  <si>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</si>
  <si>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</si>
  <si>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</si>
  <si>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</si>
  <si>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</si>
  <si>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</si>
  <si>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</si>
  <si>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</si>
  <si>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</si>
  <si>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</si>
  <si>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</si>
  <si>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</si>
  <si>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</si>
  <si>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</si>
  <si>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</si>
  <si>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</si>
  <si>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</si>
  <si>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</si>
  <si>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</si>
  <si>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</si>
  <si>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</si>
  <si>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</si>
  <si>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</si>
  <si>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</si>
  <si>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</si>
  <si>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</si>
  <si>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</si>
  <si>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</si>
  <si>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</si>
  <si>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</si>
  <si>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</si>
  <si>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</si>
  <si>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</si>
  <si>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</si>
  <si>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</si>
  <si>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</si>
  <si>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</si>
  <si>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</si>
  <si>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</si>
  <si>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</si>
  <si>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</si>
  <si>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</si>
  <si>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</si>
  <si>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</si>
  <si>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</si>
  <si>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</si>
  <si>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</si>
  <si>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</si>
  <si>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</si>
  <si>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</si>
  <si>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</si>
  <si>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</si>
  <si>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</si>
  <si>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</si>
  <si>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</si>
  <si>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</si>
  <si>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</si>
  <si>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</si>
  <si>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</si>
  <si>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</si>
  <si>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</si>
  <si>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</si>
  <si>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</si>
  <si>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</si>
  <si>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</si>
  <si>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</si>
  <si>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</si>
  <si>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</si>
  <si>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</si>
  <si>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</si>
  <si>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</si>
  <si>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</si>
  <si>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</si>
  <si>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</si>
  <si>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</si>
  <si>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</si>
  <si>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</si>
  <si>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</si>
  <si>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</si>
  <si>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</si>
  <si>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</si>
  <si>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</si>
  <si>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</si>
  <si>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</si>
  <si>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</si>
  <si>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</si>
  <si>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</si>
  <si>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</si>
  <si>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</si>
  <si>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</si>
  <si>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</si>
  <si>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</si>
  <si>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</si>
  <si>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</si>
  <si>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</si>
  <si>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</si>
  <si>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</si>
  <si>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</si>
  <si>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</si>
  <si>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</si>
  <si>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</si>
  <si>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</si>
  <si>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</si>
  <si>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</si>
  <si>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</si>
  <si>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</si>
  <si>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</si>
  <si>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</si>
  <si>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</si>
  <si>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</si>
  <si>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</si>
  <si>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</si>
  <si>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</si>
  <si>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</si>
  <si>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</si>
  <si>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</si>
  <si>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</si>
  <si>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</si>
  <si>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</si>
  <si>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</si>
  <si>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</si>
  <si>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</si>
  <si>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</si>
  <si>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</si>
  <si>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</si>
  <si>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</si>
  <si>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</si>
  <si>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</si>
  <si>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</si>
  <si>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</si>
  <si>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</si>
  <si>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</si>
  <si>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</si>
  <si>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</si>
  <si>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</si>
  <si>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</si>
  <si>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</si>
  <si>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</si>
  <si>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</si>
  <si>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</si>
  <si>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</si>
  <si>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</si>
  <si>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</si>
  <si>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</si>
  <si>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</si>
  <si>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</si>
  <si>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</si>
  <si>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</si>
  <si>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</si>
  <si>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</si>
  <si>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</si>
  <si>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</si>
  <si>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</si>
  <si>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</si>
  <si>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</si>
  <si>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</si>
  <si>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</si>
  <si>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</si>
  <si>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</si>
  <si>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</si>
  <si>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</si>
  <si>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</si>
  <si>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</si>
  <si>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</si>
  <si>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</si>
  <si>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</si>
  <si>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</si>
  <si>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</si>
  <si>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</si>
  <si>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</si>
  <si>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</si>
  <si>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</si>
  <si>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</si>
  <si>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</si>
  <si>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</si>
  <si>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</si>
  <si>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</si>
  <si>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</si>
  <si>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</si>
  <si>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</si>
  <si>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</si>
  <si>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</si>
  <si>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</si>
  <si>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</si>
  <si>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</si>
  <si>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</si>
  <si>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</si>
  <si>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</si>
  <si>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</si>
  <si>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</si>
  <si>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</si>
  <si>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</si>
  <si>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</si>
  <si>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</si>
  <si>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</si>
  <si>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</si>
  <si>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</si>
  <si>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</si>
  <si>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</si>
  <si>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</si>
  <si>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</si>
  <si>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</si>
  <si>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</si>
  <si>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</si>
  <si>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</si>
  <si>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</si>
  <si>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</si>
  <si>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</si>
  <si>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</si>
  <si>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</si>
  <si>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</si>
  <si>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</si>
  <si>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</si>
  <si>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</si>
  <si>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</si>
  <si>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</si>
  <si>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</si>
  <si>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</si>
  <si>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</si>
  <si>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</si>
  <si>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</si>
  <si>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</si>
  <si>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</si>
  <si>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</si>
  <si>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</si>
  <si>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</si>
  <si>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</si>
  <si>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</si>
  <si>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</si>
  <si>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</si>
  <si>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</si>
  <si>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</si>
  <si>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</si>
  <si>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</si>
  <si>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</si>
  <si>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</si>
  <si>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</si>
  <si>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</si>
  <si>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</si>
  <si>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</si>
  <si>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</si>
  <si>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</si>
  <si>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</si>
  <si>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</si>
  <si>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</si>
  <si>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</si>
  <si>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</si>
  <si>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</si>
  <si>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</si>
  <si>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</si>
  <si>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</si>
  <si>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</si>
  <si>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</si>
  <si>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</si>
  <si>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</si>
  <si>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</si>
  <si>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</si>
  <si>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</si>
  <si>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</si>
  <si>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</si>
  <si>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</si>
  <si>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</si>
  <si>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</si>
  <si>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</si>
  <si>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</si>
  <si>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</si>
  <si>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</si>
  <si>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</si>
  <si>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</si>
  <si>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</si>
  <si>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</si>
  <si>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</si>
  <si>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</si>
  <si>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</si>
  <si>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</si>
  <si>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</si>
  <si>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</si>
  <si>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</si>
  <si>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</si>
  <si>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</si>
  <si>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</si>
  <si>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</si>
  <si>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</si>
  <si>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</si>
  <si>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</si>
  <si>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</si>
  <si>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</si>
  <si>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</si>
  <si>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</si>
  <si>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</si>
  <si>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</si>
  <si>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</si>
  <si>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</si>
  <si>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</si>
  <si>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</si>
  <si>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</si>
  <si>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</si>
  <si>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</si>
  <si>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</si>
  <si>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</si>
  <si>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</si>
  <si>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</si>
  <si>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</si>
  <si>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</si>
  <si>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</si>
  <si>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</si>
  <si>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</si>
  <si>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</si>
  <si>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</si>
  <si>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</si>
  <si>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</si>
  <si>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</si>
  <si>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</si>
  <si>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</si>
  <si>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</si>
  <si>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</si>
  <si>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</si>
  <si>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</si>
  <si>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</si>
  <si>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</si>
  <si>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</si>
  <si>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</si>
  <si>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</si>
  <si>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</si>
  <si>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</si>
  <si>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</si>
  <si>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</si>
  <si>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</si>
  <si>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</si>
  <si>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</si>
  <si>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</si>
  <si>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</si>
  <si>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</si>
  <si>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</si>
  <si>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</si>
  <si>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</si>
  <si>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</si>
  <si>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</si>
  <si>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</si>
  <si>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</si>
  <si>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</si>
  <si>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</si>
  <si>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</si>
  <si>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</si>
  <si>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</si>
  <si>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</si>
  <si>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</si>
  <si>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</si>
  <si>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</si>
  <si>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</si>
  <si>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</si>
  <si>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</si>
  <si>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</si>
  <si>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</si>
  <si>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</si>
  <si>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</si>
  <si>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</si>
  <si>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</si>
  <si>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</si>
  <si>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</si>
  <si>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</si>
  <si>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</si>
  <si>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</si>
  <si>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</si>
  <si>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</si>
  <si>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</si>
  <si>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</si>
  <si>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</si>
  <si>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</si>
  <si>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</si>
  <si>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</si>
  <si>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</si>
  <si>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</si>
  <si>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</si>
  <si>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</si>
  <si>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</si>
  <si>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</si>
  <si>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</si>
  <si>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</si>
  <si>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</si>
  <si>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</si>
  <si>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</si>
  <si>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</si>
  <si>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</si>
  <si>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</si>
  <si>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</si>
  <si>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</si>
  <si>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</si>
  <si>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</si>
  <si>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</si>
  <si>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</si>
  <si>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</si>
  <si>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</si>
  <si>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</si>
  <si>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</si>
  <si>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</si>
  <si>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</si>
  <si>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</si>
  <si>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</si>
  <si>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</si>
  <si>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</si>
  <si>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</si>
  <si>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</si>
  <si>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</si>
  <si>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</si>
  <si>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</si>
  <si>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</si>
  <si>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</si>
  <si>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</si>
  <si>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</si>
  <si>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</si>
  <si>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</si>
  <si>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</si>
  <si>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</si>
  <si>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</si>
  <si>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</si>
  <si>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</si>
  <si>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</si>
  <si>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</si>
  <si>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</si>
  <si>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</si>
  <si>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</si>
  <si>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</si>
  <si>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</si>
  <si>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</si>
  <si>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</si>
  <si>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</si>
  <si>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</si>
  <si>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</si>
  <si>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</si>
  <si>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</si>
  <si>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</si>
  <si>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</si>
  <si>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</si>
  <si>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</si>
  <si>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</si>
  <si>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</si>
  <si>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</si>
  <si>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</si>
  <si>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</si>
  <si>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</si>
  <si>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</si>
  <si>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</si>
  <si>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</si>
  <si>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</si>
  <si>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</si>
  <si>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</si>
  <si>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</si>
  <si>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</si>
  <si>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</si>
  <si>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</si>
  <si>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</si>
  <si>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</si>
  <si>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</si>
  <si>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</si>
  <si>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</si>
  <si>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</si>
  <si>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</si>
  <si>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</si>
  <si>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</si>
  <si>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</si>
  <si>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</si>
  <si>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</si>
  <si>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</si>
  <si>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</si>
  <si>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</si>
  <si>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</si>
  <si>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</si>
  <si>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</si>
  <si>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</si>
  <si>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</si>
  <si>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</si>
  <si>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</si>
  <si>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</si>
  <si>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</si>
  <si>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</si>
  <si>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</si>
  <si>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</si>
  <si>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</si>
  <si>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</si>
  <si>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</si>
  <si>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</si>
  <si>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</si>
  <si>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</si>
  <si>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</si>
  <si>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</si>
  <si>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</si>
  <si>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</si>
  <si>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</si>
  <si>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</si>
  <si>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</si>
  <si>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</si>
  <si>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</si>
  <si>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</si>
  <si>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</si>
  <si>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</si>
  <si>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</si>
  <si>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</si>
  <si>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</si>
  <si>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</si>
  <si>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</si>
  <si>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</si>
  <si>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</si>
  <si>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</si>
  <si>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</si>
  <si>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</si>
  <si>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</si>
  <si>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</si>
  <si>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</si>
  <si>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</si>
  <si>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</si>
  <si>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</si>
  <si>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</si>
  <si>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</si>
  <si>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</si>
  <si>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</si>
  <si>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</si>
  <si>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</si>
  <si>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</si>
  <si>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</si>
  <si>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</si>
  <si>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</si>
  <si>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</si>
  <si>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</si>
  <si>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</si>
  <si>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</si>
  <si>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</si>
  <si>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</si>
  <si>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</si>
  <si>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</si>
  <si>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</si>
  <si>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</si>
  <si>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</si>
  <si>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</si>
  <si>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</si>
  <si>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</si>
  <si>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</si>
  <si>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</si>
  <si>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</si>
  <si>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</si>
  <si>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</si>
  <si>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</si>
  <si>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</si>
  <si>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</si>
  <si>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</si>
  <si>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</si>
  <si>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</si>
  <si>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</si>
  <si>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</si>
  <si>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</si>
  <si>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</si>
  <si>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</si>
  <si>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</si>
  <si>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</si>
  <si>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</si>
  <si>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</si>
  <si>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</si>
  <si>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</si>
  <si>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</si>
  <si>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</si>
  <si>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</si>
  <si>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</si>
  <si>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</si>
  <si>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</si>
  <si>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</si>
  <si>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</si>
  <si>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</si>
  <si>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</si>
  <si>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</si>
  <si>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</si>
  <si>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</si>
  <si>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</si>
  <si>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</si>
  <si>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</si>
  <si>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</si>
  <si>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</si>
  <si>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</si>
  <si>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</si>
  <si>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</si>
  <si>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</si>
  <si>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</si>
  <si>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</si>
  <si>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</si>
  <si>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</si>
  <si>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</si>
  <si>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</si>
  <si>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</si>
  <si>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</si>
  <si>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</si>
  <si>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</si>
  <si>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</si>
  <si>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</si>
  <si>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</si>
  <si>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</si>
  <si>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</si>
  <si>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</si>
  <si>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</si>
  <si>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</si>
  <si>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</si>
  <si>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</si>
  <si>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</si>
  <si>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</si>
  <si>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</si>
  <si>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</si>
  <si>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</si>
  <si>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</si>
  <si>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</si>
  <si>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</si>
  <si>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</si>
  <si>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</si>
  <si>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</si>
  <si>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</si>
  <si>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</si>
  <si>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</si>
  <si>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</si>
  <si>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</si>
  <si>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</si>
  <si>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</si>
  <si>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</si>
  <si>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</si>
  <si>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</si>
  <si>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</si>
  <si>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</si>
  <si>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</si>
  <si>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</si>
  <si>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</si>
  <si>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</si>
  <si>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</si>
  <si>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</si>
  <si>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</si>
  <si>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</si>
  <si>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</si>
  <si>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</si>
  <si>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</si>
  <si>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</si>
  <si>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</si>
  <si>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</si>
  <si>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</si>
  <si>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</si>
  <si>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</si>
  <si>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</si>
  <si>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</si>
  <si>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</si>
  <si>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</si>
  <si>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</si>
  <si>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</si>
  <si>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</si>
  <si>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</si>
  <si>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</si>
  <si>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</si>
  <si>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</si>
  <si>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</si>
  <si>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</si>
  <si>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</si>
  <si>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</si>
  <si>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</si>
  <si>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</si>
  <si>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</si>
  <si>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</si>
  <si>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</si>
  <si>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</si>
  <si>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</si>
  <si>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</si>
  <si>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</si>
  <si>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</si>
  <si>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</si>
  <si>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</si>
  <si>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</si>
  <si>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</si>
  <si>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</si>
  <si>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</si>
  <si>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</si>
  <si>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</si>
  <si>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</si>
  <si>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</si>
  <si>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</si>
  <si>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</si>
  <si>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</si>
  <si>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</si>
  <si>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</si>
  <si>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</si>
  <si>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</si>
  <si>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</si>
  <si>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</si>
  <si>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</si>
  <si>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</si>
  <si>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</si>
  <si>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</si>
  <si>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</si>
  <si>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</si>
  <si>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</si>
  <si>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</si>
  <si>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</si>
  <si>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</si>
  <si>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</si>
  <si>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</si>
  <si>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</si>
  <si>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</si>
  <si>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</si>
  <si>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</si>
  <si>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</si>
  <si>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</si>
  <si>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</si>
  <si>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</si>
  <si>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</si>
  <si>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</si>
  <si>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</si>
  <si>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</si>
  <si>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</si>
  <si>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</si>
  <si>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</si>
  <si>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</si>
  <si>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</si>
  <si>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</si>
  <si>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</si>
  <si>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</si>
  <si>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</si>
  <si>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</si>
  <si>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</si>
  <si>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</si>
  <si>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</si>
  <si>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</si>
  <si>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</si>
  <si>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</si>
  <si>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</si>
  <si>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</si>
  <si>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</si>
  <si>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</si>
  <si>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</si>
  <si>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</si>
  <si>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</si>
  <si>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</si>
  <si>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</si>
  <si>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</si>
  <si>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</si>
  <si>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</si>
  <si>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</si>
  <si>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</si>
  <si>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</si>
  <si>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</si>
  <si>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</si>
  <si>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</si>
  <si>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</si>
  <si>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</si>
  <si>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</si>
  <si>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</si>
  <si>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</si>
  <si>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</si>
  <si>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</si>
  <si>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</si>
  <si>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</si>
  <si>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</si>
  <si>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</si>
  <si>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</si>
  <si>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</si>
  <si>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</si>
  <si>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</si>
  <si>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</si>
  <si>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</si>
  <si>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</si>
  <si>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</si>
  <si>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</si>
  <si>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</si>
  <si>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</si>
  <si>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</si>
  <si>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</si>
  <si>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</si>
  <si>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</si>
  <si>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</si>
  <si>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</si>
  <si>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</si>
  <si>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</si>
  <si>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</si>
  <si>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</si>
  <si>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</si>
  <si>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</si>
  <si>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</si>
  <si>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</si>
  <si>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</si>
  <si>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</si>
  <si>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</si>
  <si>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</si>
  <si>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</si>
  <si>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</si>
  <si>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</si>
  <si>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</si>
  <si>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</si>
  <si>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</si>
  <si>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</si>
  <si>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</si>
  <si>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</si>
  <si>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</si>
  <si>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</si>
  <si>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</si>
  <si>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</si>
  <si>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</si>
  <si>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</si>
  <si>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</si>
  <si>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</si>
  <si>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</si>
  <si>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</si>
  <si>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</si>
  <si>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</si>
  <si>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</si>
  <si>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</si>
  <si>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</si>
  <si>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</si>
  <si>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</si>
  <si>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</si>
  <si>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</si>
  <si>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</si>
  <si>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</si>
  <si>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</si>
  <si>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</si>
  <si>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</si>
  <si>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</si>
  <si>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</si>
  <si>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</si>
  <si>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</si>
  <si>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</si>
  <si>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</si>
  <si>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</si>
  <si>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</si>
  <si>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</si>
  <si>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</si>
  <si>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</si>
  <si>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</si>
  <si>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</si>
  <si>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</si>
  <si>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</si>
  <si>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</si>
  <si>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</si>
  <si>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</si>
  <si>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</si>
  <si>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</si>
  <si>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</si>
  <si>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</si>
  <si>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</si>
  <si>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</si>
  <si>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</si>
  <si>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</si>
  <si>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</si>
  <si>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</si>
  <si>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</si>
  <si>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</si>
  <si>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</si>
  <si>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</si>
  <si>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</si>
  <si>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</si>
  <si>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</si>
  <si>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</si>
  <si>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</si>
  <si>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</si>
  <si>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</si>
  <si>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</si>
  <si>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</si>
  <si>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</si>
  <si>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</si>
  <si>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</si>
  <si>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</si>
  <si>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</si>
  <si>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</si>
  <si>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</si>
  <si>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</si>
  <si>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</si>
  <si>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</si>
  <si>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</si>
  <si>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</si>
  <si>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</si>
  <si>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</si>
  <si>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</si>
  <si>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</si>
  <si>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</si>
  <si>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</si>
  <si>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</si>
  <si>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</si>
  <si>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</si>
  <si>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</si>
  <si>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</si>
  <si>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</si>
  <si>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</si>
  <si>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</si>
  <si>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</si>
  <si>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</si>
  <si>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</si>
  <si>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</si>
  <si>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</si>
  <si>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</si>
  <si>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</si>
  <si>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</si>
  <si>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</si>
  <si>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</si>
  <si>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</si>
  <si>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</si>
  <si>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</si>
  <si>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</si>
  <si>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</si>
  <si>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</si>
  <si>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</si>
  <si>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</si>
  <si>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</si>
  <si>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</si>
  <si>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</si>
  <si>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</si>
  <si>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</si>
  <si>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</si>
  <si>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</si>
  <si>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</si>
  <si>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</si>
  <si>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</si>
  <si>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</si>
  <si>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</si>
  <si>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</si>
  <si>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</si>
  <si>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</si>
  <si>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</si>
  <si>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</si>
  <si>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</si>
  <si>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</si>
  <si>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</si>
  <si>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</si>
  <si>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</si>
  <si>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</si>
  <si>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</si>
  <si>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</si>
  <si>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</si>
  <si>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</si>
  <si>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</si>
  <si>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</si>
  <si>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</si>
  <si>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</si>
  <si>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</si>
  <si>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</si>
  <si>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</si>
  <si>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</si>
  <si>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</si>
  <si>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</si>
  <si>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</si>
  <si>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</si>
  <si>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</si>
  <si>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</si>
  <si>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</si>
  <si>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</si>
  <si>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</si>
  <si>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</si>
  <si>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</si>
  <si>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</si>
  <si>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</si>
  <si>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</si>
  <si>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</si>
  <si>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</si>
  <si>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</si>
  <si>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</si>
  <si>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</si>
  <si>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</si>
  <si>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</si>
  <si>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</si>
  <si>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</si>
  <si>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</si>
  <si>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</si>
  <si>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</si>
  <si>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</si>
  <si>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</si>
  <si>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</si>
  <si>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</si>
  <si>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</si>
  <si>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</si>
  <si>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</si>
  <si>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</si>
  <si>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</si>
  <si>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</si>
  <si>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</si>
  <si>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</si>
  <si>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</si>
  <si>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</si>
  <si>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</si>
  <si>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</si>
  <si>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</si>
  <si>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</si>
  <si>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</si>
  <si>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</si>
  <si>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</si>
  <si>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</si>
  <si>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</si>
  <si>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</si>
  <si>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</si>
  <si>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9500872020</t>
  </si>
  <si>
    <t>MARIA LUCIA RODRIGUEZ GARCIA</t>
  </si>
  <si>
    <t>Cr 14 No. 31 B - 64 Sur</t>
  </si>
  <si>
    <t>(1)  366 94 37</t>
  </si>
  <si>
    <t>dirgeneral@funsolsemillas.org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</si>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</sst>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3" zoomScale="85" zoomScaleNormal="85" zoomScaleSheetLayoutView="40" zoomScalePageLayoutView="40" workbookViewId="0">
      <selection activeCell="C116" sqref="C1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2753</v>
      </c>
      <c r="D15" s="35"/>
      <c r="E15" s="35"/>
      <c r="F15" s="5"/>
      <c r="G15" s="32" t="s">
        <v>1168</v>
      </c>
      <c r="H15" s="102" t="s">
        <v>187</v>
      </c>
      <c r="I15" s="32" t="s">
        <v>2624</v>
      </c>
      <c r="J15" s="107"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186"/>
      <c r="I20" s="146" t="s">
        <v>1156</v>
      </c>
      <c r="J20" s="147" t="s">
        <v>188</v>
      </c>
      <c r="K20" s="148">
        <v>1143846900</v>
      </c>
      <c r="L20" s="149"/>
      <c r="M20" s="149">
        <v>44561</v>
      </c>
      <c r="N20" s="133">
        <f>+(M20-L20)/30</f>
        <v>1485.3666666666666</v>
      </c>
      <c r="O20" s="136"/>
      <c r="U20" s="132"/>
      <c r="V20" s="104">
        <f ca="1">NOW()</f>
        <v>44201.724324189818</v>
      </c>
      <c r="W20" s="104">
        <f ca="1">NOW()</f>
        <v>44201.724324189818</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FUNDACION SOCIAL SEMILLAS DE ESPERANZA</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2752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1">
        <v>2</v>
      </c>
      <c r="B115" s="158" t="s">
        <v>2664</v>
      </c>
      <c r="C115" s="160" t="s">
        <v>31</v>
      </c>
      <c r="D115" s="119"/>
      <c r="E115" s="143"/>
      <c r="F115" s="143"/>
      <c r="G115" s="157" t="str">
        <f t="shared" ref="G115:G116" si="4">IF(AND(E115&lt;&gt;"",F115&lt;&gt;""),((F115-E115)/30),"")</f>
        <v/>
      </c>
      <c r="H115" s="120"/>
      <c r="I115" s="119"/>
      <c r="J115" s="119"/>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119" t="s">
        <v>2747</v>
      </c>
      <c r="E116" s="174">
        <v>44166</v>
      </c>
      <c r="F116" s="174">
        <v>44773</v>
      </c>
      <c r="G116" s="157">
        <f t="shared" si="4"/>
        <v>20.233333333333334</v>
      </c>
      <c r="H116" s="120" t="s">
        <v>2746</v>
      </c>
      <c r="I116" s="119" t="s">
        <v>1130</v>
      </c>
      <c r="J116" s="119" t="s">
        <v>1132</v>
      </c>
      <c r="K116" s="68">
        <v>1174303900</v>
      </c>
      <c r="L116" s="100">
        <f>+IF(AND(K116&gt;0,O116="Ejecución"),(K116/877802)*Tabla28[[#This Row],[% participación]],IF(AND(K116&gt;0,O116&lt;&gt;"Ejecución"),"-",""))</f>
        <v>0</v>
      </c>
      <c r="M116" s="65" t="s">
        <v>1148</v>
      </c>
      <c r="N116" s="170"/>
      <c r="O116" s="159" t="s">
        <v>1150</v>
      </c>
      <c r="P116" s="78"/>
    </row>
    <row r="117" spans="1:16" s="6" customFormat="1" ht="24.75" customHeight="1" outlineLevel="1" x14ac:dyDescent="0.25">
      <c r="A117" s="141">
        <v>4</v>
      </c>
      <c r="B117" s="158" t="s">
        <v>2664</v>
      </c>
      <c r="C117" s="160" t="s">
        <v>31</v>
      </c>
      <c r="D117" s="119" t="s">
        <v>2747</v>
      </c>
      <c r="E117" s="174">
        <v>44166</v>
      </c>
      <c r="F117" s="174">
        <v>44773</v>
      </c>
      <c r="G117" s="157">
        <f t="shared" ref="G117:G159" si="5">IF(AND(E117&lt;&gt;"",F117&lt;&gt;""),((F117-E117)/30),"")</f>
        <v>20.233333333333334</v>
      </c>
      <c r="H117" s="120" t="s">
        <v>2746</v>
      </c>
      <c r="I117" s="119" t="s">
        <v>1130</v>
      </c>
      <c r="J117" s="119" t="s">
        <v>217</v>
      </c>
      <c r="K117" s="68">
        <v>1174303900</v>
      </c>
      <c r="L117" s="100">
        <f>+IF(AND(K117&gt;0,O117="Ejecución"),(K117/877802)*Tabla28[[#This Row],[% participación]],IF(AND(K117&gt;0,O117&lt;&gt;"Ejecución"),"-",""))</f>
        <v>0</v>
      </c>
      <c r="M117" s="65" t="s">
        <v>1148</v>
      </c>
      <c r="N117" s="170"/>
      <c r="O117" s="159" t="s">
        <v>1150</v>
      </c>
      <c r="P117" s="78"/>
    </row>
    <row r="118" spans="1:16" s="7" customFormat="1" ht="24.75" customHeight="1" outlineLevel="1" x14ac:dyDescent="0.25">
      <c r="A118" s="142">
        <v>5</v>
      </c>
      <c r="B118" s="158" t="s">
        <v>2664</v>
      </c>
      <c r="C118" s="160" t="s">
        <v>31</v>
      </c>
      <c r="D118" s="119"/>
      <c r="E118" s="174"/>
      <c r="F118" s="174"/>
      <c r="G118" s="157" t="str">
        <f t="shared" si="5"/>
        <v/>
      </c>
      <c r="H118" s="120"/>
      <c r="I118" s="119"/>
      <c r="J118" s="119"/>
      <c r="K118" s="68"/>
      <c r="L118" s="100" t="str">
        <f>+IF(AND(K118&gt;0,O118="Ejecución"),(K118/877802)*Tabla28[[#This Row],[% participación]],IF(AND(K118&gt;0,O118&lt;&gt;"Ejecución"),"-",""))</f>
        <v/>
      </c>
      <c r="M118" s="65"/>
      <c r="N118" s="170"/>
      <c r="O118" s="159" t="s">
        <v>1150</v>
      </c>
      <c r="P118" s="79"/>
    </row>
    <row r="119" spans="1:16" s="7" customFormat="1" ht="24.75" customHeight="1" outlineLevel="1" x14ac:dyDescent="0.25">
      <c r="A119" s="142">
        <v>6</v>
      </c>
      <c r="B119" s="158" t="s">
        <v>2664</v>
      </c>
      <c r="C119" s="160" t="s">
        <v>31</v>
      </c>
      <c r="D119" s="119"/>
      <c r="E119" s="174"/>
      <c r="F119" s="174"/>
      <c r="G119" s="157" t="str">
        <f t="shared" si="5"/>
        <v/>
      </c>
      <c r="H119" s="120"/>
      <c r="I119" s="119"/>
      <c r="J119" s="119"/>
      <c r="K119" s="68"/>
      <c r="L119" s="100" t="str">
        <f>+IF(AND(K119&gt;0,O119="Ejecución"),(K119/877802)*Tabla28[[#This Row],[% participación]],IF(AND(K119&gt;0,O119&lt;&gt;"Ejecución"),"-",""))</f>
        <v/>
      </c>
      <c r="M119" s="65"/>
      <c r="N119" s="170"/>
      <c r="O119" s="159" t="s">
        <v>1150</v>
      </c>
      <c r="P119" s="79"/>
    </row>
    <row r="120" spans="1:16" s="7" customFormat="1" ht="24.75" customHeight="1" outlineLevel="1" x14ac:dyDescent="0.25">
      <c r="A120" s="142">
        <v>7</v>
      </c>
      <c r="B120" s="158" t="s">
        <v>2664</v>
      </c>
      <c r="C120" s="160" t="s">
        <v>31</v>
      </c>
      <c r="D120" s="119"/>
      <c r="E120" s="174"/>
      <c r="F120" s="174"/>
      <c r="G120" s="157" t="str">
        <f t="shared" si="5"/>
        <v/>
      </c>
      <c r="H120" s="120"/>
      <c r="I120" s="119"/>
      <c r="J120" s="119"/>
      <c r="K120" s="68"/>
      <c r="L120" s="100" t="str">
        <f>+IF(AND(K120&gt;0,O120="Ejecución"),(K120/877802)*Tabla28[[#This Row],[% participación]],IF(AND(K120&gt;0,O120&lt;&gt;"Ejecución"),"-",""))</f>
        <v/>
      </c>
      <c r="M120" s="65"/>
      <c r="N120" s="170"/>
      <c r="O120" s="159" t="s">
        <v>1150</v>
      </c>
      <c r="P120" s="79"/>
    </row>
    <row r="121" spans="1:16" s="7" customFormat="1" ht="24.75" customHeight="1" outlineLevel="1" x14ac:dyDescent="0.25">
      <c r="A121" s="142">
        <v>8</v>
      </c>
      <c r="B121" s="158" t="s">
        <v>2664</v>
      </c>
      <c r="C121" s="160" t="s">
        <v>31</v>
      </c>
      <c r="D121" s="119"/>
      <c r="E121" s="174"/>
      <c r="F121" s="174"/>
      <c r="G121" s="157" t="str">
        <f t="shared" si="5"/>
        <v/>
      </c>
      <c r="H121" s="120"/>
      <c r="I121" s="119"/>
      <c r="J121" s="119"/>
      <c r="K121" s="68"/>
      <c r="L121" s="100" t="str">
        <f>+IF(AND(K121&gt;0,O121="Ejecución"),(K121/877802)*Tabla28[[#This Row],[% participación]],IF(AND(K121&gt;0,O121&lt;&gt;"Ejecución"),"-",""))</f>
        <v/>
      </c>
      <c r="M121" s="65"/>
      <c r="N121" s="170"/>
      <c r="O121" s="159" t="s">
        <v>1150</v>
      </c>
      <c r="P121" s="79"/>
    </row>
    <row r="122" spans="1:16" s="7" customFormat="1" ht="24.75" customHeight="1" outlineLevel="1" x14ac:dyDescent="0.25">
      <c r="A122" s="142">
        <v>9</v>
      </c>
      <c r="B122" s="158" t="s">
        <v>2664</v>
      </c>
      <c r="C122" s="160" t="s">
        <v>31</v>
      </c>
      <c r="D122" s="119"/>
      <c r="E122" s="174"/>
      <c r="F122" s="174"/>
      <c r="G122" s="157" t="str">
        <f t="shared" si="5"/>
        <v/>
      </c>
      <c r="H122" s="120"/>
      <c r="I122" s="119"/>
      <c r="J122" s="119"/>
      <c r="K122" s="68"/>
      <c r="L122" s="100" t="str">
        <f>+IF(AND(K122&gt;0,O122="Ejecución"),(K122/877802)*Tabla28[[#This Row],[% participación]],IF(AND(K122&gt;0,O122&lt;&gt;"Ejecución"),"-",""))</f>
        <v/>
      </c>
      <c r="M122" s="65"/>
      <c r="N122" s="170"/>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119"/>
      <c r="K123" s="68"/>
      <c r="L123" s="100" t="str">
        <f>+IF(AND(K123&gt;0,O123="Ejecución"),(K123/877802)*Tabla28[[#This Row],[% participación]],IF(AND(K123&gt;0,O123&lt;&gt;"Ejecución"),"-",""))</f>
        <v/>
      </c>
      <c r="M123" s="65"/>
      <c r="N123" s="170"/>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119"/>
      <c r="K124" s="68"/>
      <c r="L124" s="100" t="str">
        <f>+IF(AND(K124&gt;0,O124="Ejecución"),(K124/877802)*Tabla28[[#This Row],[% participación]],IF(AND(K124&gt;0,O124&lt;&gt;"Ejecución"),"-",""))</f>
        <v/>
      </c>
      <c r="M124" s="65"/>
      <c r="N124" s="170"/>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18:N160" si="6">+IF(M125="No",1,IF(M125="Si","Ingrese %",""))</f>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0.03</v>
      </c>
      <c r="O179" s="8"/>
      <c r="Q179" s="19"/>
      <c r="R179" s="156">
        <f>IF(M179&gt;0,SUM(L179+M179),"")</f>
        <v>0.03</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57192345</v>
      </c>
      <c r="F185" s="92"/>
      <c r="G185" s="93"/>
      <c r="H185" s="88"/>
      <c r="I185" s="90" t="s">
        <v>2627</v>
      </c>
      <c r="J185" s="163">
        <f>+SUM(M179:M183)</f>
        <v>0.03</v>
      </c>
      <c r="K185" s="202" t="s">
        <v>2628</v>
      </c>
      <c r="L185" s="202"/>
      <c r="M185" s="94">
        <f>+J185*(SUM(K20:K35))</f>
        <v>34315407</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2748</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2749</v>
      </c>
      <c r="J211" s="27" t="s">
        <v>2622</v>
      </c>
      <c r="K211" s="176" t="s">
        <v>2749</v>
      </c>
      <c r="L211" s="21"/>
      <c r="M211" s="21"/>
      <c r="N211" s="21"/>
      <c r="O211" s="8"/>
    </row>
    <row r="212" spans="1:15" x14ac:dyDescent="0.25">
      <c r="A212" s="9"/>
      <c r="B212" s="27" t="s">
        <v>2619</v>
      </c>
      <c r="C212" s="145" t="s">
        <v>2748</v>
      </c>
      <c r="D212" s="21"/>
      <c r="G212" s="27" t="s">
        <v>2621</v>
      </c>
      <c r="H212" s="175" t="s">
        <v>2750</v>
      </c>
      <c r="J212" s="27" t="s">
        <v>2623</v>
      </c>
      <c r="K212" s="176" t="s">
        <v>2751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2021-01-05T21:13:01Z</cp:lastPrinted>
  <dcterms:created xsi:type="dcterms:W3CDTF">2020-10-14T21:57:42Z</dcterms:created>
  <dcterms:modified xsi:type="dcterms:W3CDTF">2021-01-05T22:32:52Z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