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E8FCD70F-6CF4-479F-A363-35503C7F4971}"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<sst xmlns="http://schemas.openxmlformats.org/spreadsheetml/2006/main" count="3500" uniqueCount="2786">
  <si>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</si>
  <si>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</si>
  <si>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</si>
  <si>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</si>
  <si>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</si>
  <si>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</si>
  <si>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</si>
  <si>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</si>
  <si>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</si>
  <si>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</si>
  <si>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</si>
  <si>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</si>
  <si>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</si>
  <si>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</si>
  <si>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</si>
  <si>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</si>
  <si>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</si>
  <si>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</si>
  <si>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</si>
  <si>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</si>
  <si>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</si>
  <si>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</si>
  <si>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</si>
  <si>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</si>
  <si>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</si>
  <si>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</si>
  <si>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</si>
  <si>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</si>
  <si>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</si>
  <si>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</si>
  <si>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</si>
  <si>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</si>
  <si>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</si>
  <si>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</si>
  <si>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</si>
  <si>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</si>
  <si>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</si>
  <si>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</si>
  <si>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</si>
  <si>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</si>
  <si>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</si>
  <si>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</si>
  <si>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</si>
  <si>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</si>
  <si>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</si>
  <si>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</si>
  <si>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</si>
  <si>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</si>
  <si>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</si>
  <si>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</si>
  <si>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</si>
  <si>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</si>
  <si>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</si>
  <si>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</si>
  <si>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</si>
  <si>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</si>
  <si>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</si>
  <si>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</si>
  <si>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</si>
  <si>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</si>
  <si>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</si>
  <si>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</si>
  <si>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</si>
  <si>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</si>
  <si>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</si>
  <si>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</si>
  <si>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</si>
  <si>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</si>
  <si>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</si>
  <si>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</si>
  <si>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</si>
  <si>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</si>
  <si>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</si>
  <si>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</si>
  <si>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</si>
  <si>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</si>
  <si>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</si>
  <si>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</si>
  <si>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</si>
  <si>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</si>
  <si>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</si>
  <si>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</si>
  <si>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</si>
  <si>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</si>
  <si>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</si>
  <si>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</si>
  <si>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</si>
  <si>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</si>
  <si>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</si>
  <si>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</si>
  <si>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</si>
  <si>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</si>
  <si>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</si>
  <si>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</si>
  <si>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</si>
  <si>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</si>
  <si>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</si>
  <si>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</si>
  <si>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</si>
  <si>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</si>
  <si>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</si>
  <si>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</si>
  <si>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</si>
  <si>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</si>
  <si>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</si>
  <si>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</si>
  <si>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</si>
  <si>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</si>
  <si>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</si>
  <si>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</si>
  <si>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</si>
  <si>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</si>
  <si>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</si>
  <si>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</si>
  <si>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</si>
  <si>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</si>
  <si>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</si>
  <si>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</si>
  <si>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</si>
  <si>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</si>
  <si>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</si>
  <si>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</si>
  <si>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</si>
  <si>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</si>
  <si>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</si>
  <si>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</si>
  <si>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</si>
  <si>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</si>
  <si>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</si>
  <si>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</si>
  <si>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</si>
  <si>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</si>
  <si>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</si>
  <si>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</si>
  <si>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</si>
  <si>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</si>
  <si>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</si>
  <si>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</si>
  <si>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</si>
  <si>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</si>
  <si>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</si>
  <si>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</si>
  <si>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</si>
  <si>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</si>
  <si>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</si>
  <si>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</si>
  <si>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</si>
  <si>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</si>
  <si>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</si>
  <si>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</si>
  <si>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</si>
  <si>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</si>
  <si>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</si>
  <si>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</si>
  <si>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</si>
  <si>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</si>
  <si>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</si>
  <si>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</si>
  <si>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</si>
  <si>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</si>
  <si>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</si>
  <si>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</si>
  <si>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</si>
  <si>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</si>
  <si>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</si>
  <si>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</si>
  <si>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</si>
  <si>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</si>
  <si>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</si>
  <si>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</si>
  <si>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</si>
  <si>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</si>
  <si>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</si>
  <si>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</si>
  <si>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</si>
  <si>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</si>
  <si>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</si>
  <si>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</si>
  <si>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</si>
  <si>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</si>
  <si>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</si>
  <si>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</si>
  <si>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</si>
  <si>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</si>
  <si>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</si>
  <si>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</si>
  <si>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</si>
  <si>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</si>
  <si>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</si>
  <si>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</si>
  <si>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</si>
  <si>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</si>
  <si>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</si>
  <si>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</si>
  <si>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</si>
  <si>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</si>
  <si>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</si>
  <si>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</si>
  <si>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</si>
  <si>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</si>
  <si>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</si>
  <si>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</si>
  <si>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</si>
  <si>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</si>
  <si>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</si>
  <si>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</si>
  <si>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</si>
  <si>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</si>
  <si>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</si>
  <si>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</si>
  <si>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</si>
  <si>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</si>
  <si>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</si>
  <si>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</si>
  <si>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</si>
  <si>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</si>
  <si>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</si>
  <si>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</si>
  <si>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</si>
  <si>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</si>
  <si>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</si>
  <si>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</si>
  <si>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</si>
  <si>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</si>
  <si>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</si>
  <si>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</si>
  <si>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</si>
  <si>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</si>
  <si>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</si>
  <si>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</si>
  <si>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</si>
  <si>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</si>
  <si>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</si>
  <si>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</si>
  <si>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</si>
  <si>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</si>
  <si>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</si>
  <si>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</si>
  <si>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</si>
  <si>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</si>
  <si>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</si>
  <si>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</si>
  <si>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</si>
  <si>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</si>
  <si>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</si>
  <si>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</si>
  <si>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</si>
  <si>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</si>
  <si>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</si>
  <si>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</si>
  <si>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</si>
  <si>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</si>
  <si>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</si>
  <si>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</si>
  <si>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</si>
  <si>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</si>
  <si>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</si>
  <si>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</si>
  <si>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</si>
  <si>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</si>
  <si>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</si>
  <si>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</si>
  <si>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</si>
  <si>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</si>
  <si>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</si>
  <si>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</si>
  <si>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</si>
  <si>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</si>
  <si>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</si>
  <si>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</si>
  <si>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</si>
  <si>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</si>
  <si>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</si>
  <si>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</si>
  <si>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</si>
  <si>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</si>
  <si>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</si>
  <si>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</si>
  <si>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</si>
  <si>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</si>
  <si>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</si>
  <si>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</si>
  <si>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</si>
  <si>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</si>
  <si>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</si>
  <si>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</si>
  <si>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</si>
  <si>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</si>
  <si>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</si>
  <si>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</si>
  <si>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</si>
  <si>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</si>
  <si>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</si>
  <si>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</si>
  <si>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</si>
  <si>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</si>
  <si>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</si>
  <si>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</si>
  <si>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</si>
  <si>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</si>
  <si>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</si>
  <si>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</si>
  <si>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</si>
  <si>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</si>
  <si>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</si>
  <si>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</si>
  <si>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</si>
  <si>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</si>
  <si>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</si>
  <si>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</si>
  <si>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</si>
  <si>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</si>
  <si>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</si>
  <si>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</si>
  <si>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</si>
  <si>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</si>
  <si>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</si>
  <si>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</si>
  <si>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</si>
  <si>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</si>
  <si>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</si>
  <si>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</si>
  <si>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</si>
  <si>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</si>
  <si>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</si>
  <si>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</si>
  <si>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</si>
  <si>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</si>
  <si>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</si>
  <si>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</si>
  <si>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</si>
  <si>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</si>
  <si>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</si>
  <si>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</si>
  <si>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</si>
  <si>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</si>
  <si>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</si>
  <si>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</si>
  <si>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</si>
  <si>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</si>
  <si>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</si>
  <si>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</si>
  <si>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</si>
  <si>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</si>
  <si>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</si>
  <si>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</si>
  <si>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</si>
  <si>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</si>
  <si>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</si>
  <si>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</si>
  <si>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</si>
  <si>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</si>
  <si>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</si>
  <si>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</si>
  <si>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</si>
  <si>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</si>
  <si>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</si>
  <si>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</si>
  <si>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</si>
  <si>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</si>
  <si>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</si>
  <si>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</si>
  <si>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</si>
  <si>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</si>
  <si>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</si>
  <si>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</si>
  <si>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</si>
  <si>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</si>
  <si>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</si>
  <si>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</si>
  <si>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</si>
  <si>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</si>
  <si>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</si>
  <si>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</si>
  <si>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</si>
  <si>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</si>
  <si>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</si>
  <si>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</si>
  <si>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</si>
  <si>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</si>
  <si>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</si>
  <si>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</si>
  <si>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</si>
  <si>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</si>
  <si>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</si>
  <si>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</si>
  <si>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</si>
  <si>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</si>
  <si>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</si>
  <si>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</si>
  <si>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</si>
  <si>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</si>
  <si>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</si>
  <si>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</si>
  <si>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</si>
  <si>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</si>
  <si>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</si>
  <si>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</si>
  <si>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</si>
  <si>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</si>
  <si>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</si>
  <si>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</si>
  <si>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</si>
  <si>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</si>
  <si>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</si>
  <si>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</si>
  <si>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</si>
  <si>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</si>
  <si>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</si>
  <si>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</si>
  <si>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</si>
  <si>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</si>
  <si>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</si>
  <si>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</si>
  <si>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</si>
  <si>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</si>
  <si>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</si>
  <si>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</si>
  <si>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</si>
  <si>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</si>
  <si>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</si>
  <si>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</si>
  <si>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</si>
  <si>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</si>
  <si>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</si>
  <si>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</si>
  <si>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</si>
  <si>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</si>
  <si>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</si>
  <si>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</si>
  <si>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</si>
  <si>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</si>
  <si>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</si>
  <si>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</si>
  <si>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</si>
  <si>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</si>
  <si>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</si>
  <si>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</si>
  <si>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</si>
  <si>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</si>
  <si>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</si>
  <si>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</si>
  <si>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</si>
  <si>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</si>
  <si>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</si>
  <si>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</si>
  <si>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</si>
  <si>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</si>
  <si>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</si>
  <si>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</si>
  <si>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</si>
  <si>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</si>
  <si>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</si>
  <si>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</si>
  <si>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</si>
  <si>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</si>
  <si>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</si>
  <si>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</si>
  <si>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</si>
  <si>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</si>
  <si>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</si>
  <si>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</si>
  <si>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</si>
  <si>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</si>
  <si>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</si>
  <si>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</si>
  <si>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</si>
  <si>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</si>
  <si>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</si>
  <si>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</si>
  <si>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</si>
  <si>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</si>
  <si>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</si>
  <si>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</si>
  <si>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</si>
  <si>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</si>
  <si>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</si>
  <si>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</si>
  <si>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</si>
  <si>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</si>
  <si>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</si>
  <si>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</si>
  <si>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</si>
  <si>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</si>
  <si>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</si>
  <si>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</si>
  <si>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</si>
  <si>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</si>
  <si>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</si>
  <si>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</si>
  <si>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</si>
  <si>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</si>
  <si>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</si>
  <si>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</si>
  <si>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</si>
  <si>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</si>
  <si>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</si>
  <si>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</si>
  <si>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</si>
  <si>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</si>
  <si>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</si>
  <si>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</si>
  <si>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</si>
  <si>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</si>
  <si>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</si>
  <si>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</si>
  <si>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</si>
  <si>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</si>
  <si>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</si>
  <si>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</si>
  <si>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</si>
  <si>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</si>
  <si>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</si>
  <si>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</si>
  <si>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</si>
  <si>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</si>
  <si>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</si>
  <si>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</si>
  <si>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</si>
  <si>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</si>
  <si>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</si>
  <si>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</si>
  <si>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</si>
  <si>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</si>
  <si>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</si>
  <si>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</si>
  <si>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</si>
  <si>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</si>
  <si>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</si>
  <si>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</si>
  <si>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</si>
  <si>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</si>
  <si>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</si>
  <si>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</si>
  <si>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</si>
  <si>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</si>
  <si>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</si>
  <si>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</si>
  <si>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</si>
  <si>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</si>
  <si>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</si>
  <si>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</si>
  <si>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</si>
  <si>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</si>
  <si>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</si>
  <si>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</si>
  <si>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</si>
  <si>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</si>
  <si>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</si>
  <si>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</si>
  <si>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</si>
  <si>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</si>
  <si>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</si>
  <si>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</si>
  <si>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</si>
  <si>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</si>
  <si>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</si>
  <si>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</si>
  <si>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</si>
  <si>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</si>
  <si>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</si>
  <si>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</si>
  <si>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</si>
  <si>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</si>
  <si>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</si>
  <si>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</si>
  <si>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</si>
  <si>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</si>
  <si>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</si>
  <si>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</si>
  <si>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</si>
  <si>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</si>
  <si>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</si>
  <si>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</si>
  <si>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</si>
  <si>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</si>
  <si>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</si>
  <si>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</si>
  <si>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</si>
  <si>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</si>
  <si>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</si>
  <si>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</si>
  <si>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</si>
  <si>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</si>
  <si>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</si>
  <si>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</si>
  <si>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</si>
  <si>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</si>
  <si>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</si>
  <si>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</si>
  <si>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</si>
  <si>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</si>
  <si>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</si>
  <si>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</si>
  <si>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</si>
  <si>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</si>
  <si>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</si>
  <si>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</si>
  <si>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</si>
  <si>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</si>
  <si>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</si>
  <si>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</si>
  <si>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</si>
  <si>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</si>
  <si>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</si>
  <si>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</si>
  <si>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</si>
  <si>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</si>
  <si>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</si>
  <si>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</si>
  <si>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</si>
  <si>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</si>
  <si>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</si>
  <si>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</si>
  <si>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</si>
  <si>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</si>
  <si>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</si>
  <si>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</si>
  <si>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</si>
  <si>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</si>
  <si>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</si>
  <si>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</si>
  <si>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</si>
  <si>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</si>
  <si>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</si>
  <si>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</si>
  <si>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</si>
  <si>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</si>
  <si>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</si>
  <si>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</si>
  <si>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</si>
  <si>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</si>
  <si>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</si>
  <si>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</si>
  <si>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</si>
  <si>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</si>
  <si>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</si>
  <si>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</si>
  <si>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</si>
  <si>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</si>
  <si>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</si>
  <si>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</si>
  <si>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</si>
  <si>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</si>
  <si>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</si>
  <si>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</si>
  <si>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</si>
  <si>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</si>
  <si>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</si>
  <si>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</si>
  <si>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</si>
  <si>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</si>
  <si>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</si>
  <si>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</si>
  <si>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</si>
  <si>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</si>
  <si>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</si>
  <si>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</si>
  <si>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</si>
  <si>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</si>
  <si>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</si>
  <si>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</si>
  <si>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</si>
  <si>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</si>
  <si>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</si>
  <si>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</si>
  <si>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</si>
  <si>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</si>
  <si>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</si>
  <si>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</si>
  <si>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</si>
  <si>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</si>
  <si>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</si>
  <si>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</si>
  <si>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</si>
  <si>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</si>
  <si>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</si>
  <si>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</si>
  <si>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</si>
  <si>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</si>
  <si>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</si>
  <si>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</si>
  <si>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</si>
  <si>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</si>
  <si>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</si>
  <si>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</si>
  <si>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</si>
  <si>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</si>
  <si>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</si>
  <si>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</si>
  <si>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</si>
  <si>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</si>
  <si>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</si>
  <si>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</si>
  <si>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</si>
  <si>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</si>
  <si>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</si>
  <si>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</si>
  <si>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</si>
  <si>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</si>
  <si>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</si>
  <si>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</si>
  <si>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</si>
  <si>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</si>
  <si>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</si>
  <si>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</si>
  <si>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</si>
  <si>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</si>
  <si>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</si>
  <si>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</si>
  <si>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</si>
  <si>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</si>
  <si>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</si>
  <si>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</si>
  <si>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</si>
  <si>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</si>
  <si>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</si>
  <si>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</si>
  <si>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</si>
  <si>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</si>
  <si>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</si>
  <si>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</si>
  <si>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</si>
  <si>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</si>
  <si>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</si>
  <si>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</si>
  <si>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</si>
  <si>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</si>
  <si>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</si>
  <si>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</si>
  <si>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</si>
  <si>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</si>
  <si>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</si>
  <si>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</si>
  <si>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</si>
  <si>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</si>
  <si>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</si>
  <si>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</si>
  <si>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</si>
  <si>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</si>
  <si>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</si>
  <si>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</si>
  <si>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</si>
  <si>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</si>
  <si>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</si>
  <si>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</si>
  <si>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</si>
  <si>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</si>
  <si>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</si>
  <si>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</si>
  <si>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</si>
  <si>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</si>
  <si>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</si>
  <si>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</si>
  <si>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</si>
  <si>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</si>
  <si>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</si>
  <si>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</si>
  <si>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</si>
  <si>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</si>
  <si>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</si>
  <si>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</si>
  <si>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</si>
  <si>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</si>
  <si>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</si>
  <si>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</si>
  <si>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</si>
  <si>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</si>
  <si>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</si>
  <si>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</si>
  <si>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</si>
  <si>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</si>
  <si>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</si>
  <si>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</si>
  <si>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</si>
  <si>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</si>
  <si>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</si>
  <si>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</si>
  <si>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</si>
  <si>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</si>
  <si>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</si>
  <si>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</si>
  <si>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</si>
  <si>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</si>
  <si>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</si>
  <si>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</si>
  <si>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</si>
  <si>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</si>
  <si>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</si>
  <si>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</si>
  <si>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</si>
  <si>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</si>
  <si>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</si>
  <si>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</si>
  <si>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</si>
  <si>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</si>
  <si>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</si>
  <si>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</si>
  <si>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</si>
  <si>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</si>
  <si>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</si>
  <si>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</si>
  <si>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</si>
  <si>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</si>
  <si>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</si>
  <si>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</si>
  <si>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</si>
  <si>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</si>
  <si>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</si>
  <si>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</si>
  <si>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</si>
  <si>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</si>
  <si>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</si>
  <si>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</si>
  <si>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</si>
  <si>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</si>
  <si>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</si>
  <si>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</si>
  <si>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</si>
  <si>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</si>
  <si>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</si>
  <si>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</si>
  <si>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</si>
  <si>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</si>
  <si>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</si>
  <si>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</si>
  <si>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</si>
  <si>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</si>
  <si>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</si>
  <si>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</si>
  <si>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</si>
  <si>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</si>
  <si>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</si>
  <si>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</si>
  <si>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</si>
  <si>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</si>
  <si>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</si>
  <si>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</si>
  <si>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</si>
  <si>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</si>
  <si>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</si>
  <si>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</si>
  <si>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</si>
  <si>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</si>
  <si>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</si>
  <si>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</si>
  <si>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</si>
  <si>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</si>
  <si>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</si>
  <si>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</si>
  <si>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</si>
  <si>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</si>
  <si>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</si>
  <si>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</si>
  <si>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</si>
  <si>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</si>
  <si>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</si>
  <si>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</si>
  <si>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</si>
  <si>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</si>
  <si>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</si>
  <si>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</si>
  <si>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</si>
  <si>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</si>
  <si>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</si>
  <si>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</si>
  <si>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</si>
  <si>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</si>
  <si>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</si>
  <si>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</si>
  <si>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</si>
  <si>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</si>
  <si>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</si>
  <si>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</si>
  <si>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</si>
  <si>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</si>
  <si>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</si>
  <si>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</si>
  <si>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</si>
  <si>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</si>
  <si>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</si>
  <si>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</si>
  <si>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</si>
  <si>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</si>
  <si>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</si>
  <si>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</si>
  <si>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</si>
  <si>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</si>
  <si>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</si>
  <si>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</si>
  <si>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</si>
  <si>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</si>
  <si>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</si>
  <si>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</si>
  <si>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</si>
  <si>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</si>
  <si>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</si>
  <si>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</si>
  <si>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</si>
  <si>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</si>
  <si>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</si>
  <si>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</si>
  <si>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</si>
  <si>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</si>
  <si>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</si>
  <si>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</si>
  <si>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</si>
  <si>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</si>
  <si>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</si>
  <si>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</si>
  <si>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</si>
  <si>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</si>
  <si>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</si>
  <si>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</si>
  <si>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</si>
  <si>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</si>
  <si>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</si>
  <si>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</si>
  <si>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</si>
  <si>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</si>
  <si>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</si>
  <si>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</si>
  <si>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</si>
  <si>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</si>
  <si>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</si>
  <si>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</si>
  <si>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</si>
  <si>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</si>
  <si>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</si>
  <si>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</si>
  <si>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</si>
  <si>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</si>
  <si>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</si>
  <si>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</si>
  <si>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</si>
  <si>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</si>
  <si>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</si>
  <si>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</si>
  <si>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</si>
  <si>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</si>
  <si>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</si>
  <si>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</si>
  <si>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</si>
  <si>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</si>
  <si>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</si>
  <si>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</si>
  <si>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</si>
  <si>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</si>
  <si>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</si>
  <si>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</si>
  <si>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</si>
  <si>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</si>
  <si>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</si>
  <si>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</si>
  <si>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</si>
  <si>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</si>
  <si>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</si>
  <si>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</si>
  <si>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</si>
  <si>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</si>
  <si>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</si>
  <si>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</si>
  <si>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</si>
  <si>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</si>
  <si>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</si>
  <si>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</si>
  <si>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</si>
  <si>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</si>
  <si>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</si>
  <si>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</si>
  <si>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</si>
  <si>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</si>
  <si>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</si>
  <si>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</si>
  <si>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</si>
  <si>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</si>
  <si>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</si>
  <si>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</si>
  <si>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</si>
  <si>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</si>
  <si>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</si>
  <si>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</si>
  <si>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</si>
  <si>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</si>
  <si>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</si>
  <si>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</si>
  <si>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</si>
  <si>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</si>
  <si>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</si>
  <si>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</si>
  <si>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</si>
  <si>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</si>
  <si>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</si>
  <si>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</si>
  <si>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</si>
  <si>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</si>
  <si>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</si>
  <si>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</si>
  <si>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</si>
  <si>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</si>
  <si>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</si>
  <si>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</si>
  <si>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</si>
  <si>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</si>
  <si>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</si>
  <si>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</si>
  <si>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</si>
  <si>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</si>
  <si>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</si>
  <si>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</si>
  <si>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</si>
  <si>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</si>
  <si>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</si>
  <si>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</si>
  <si>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</si>
  <si>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</si>
  <si>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</si>
  <si>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</si>
  <si>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</si>
  <si>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</si>
  <si>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</si>
  <si>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</si>
  <si>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</si>
  <si>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</si>
  <si>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</si>
  <si>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</si>
  <si>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</si>
  <si>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</si>
  <si>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</si>
  <si>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</si>
  <si>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</si>
  <si>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</si>
  <si>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</si>
  <si>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</si>
  <si>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</si>
  <si>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</si>
  <si>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</si>
  <si>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</si>
  <si>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</si>
  <si>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</si>
  <si>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</si>
  <si>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</si>
  <si>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</si>
  <si>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</si>
  <si>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</si>
  <si>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</si>
  <si>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</si>
  <si>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</si>
  <si>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</si>
  <si>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</si>
  <si>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</si>
  <si>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</si>
  <si>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</si>
  <si>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</si>
  <si>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</si>
  <si>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</si>
  <si>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</si>
  <si>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</si>
  <si>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</si>
  <si>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</si>
  <si>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</si>
  <si>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</si>
  <si>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</si>
  <si>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</si>
  <si>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</si>
  <si>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</si>
  <si>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</si>
  <si>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</si>
  <si>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</si>
  <si>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</si>
  <si>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</si>
  <si>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</si>
  <si>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</si>
  <si>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</si>
  <si>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</si>
  <si>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</si>
  <si>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</si>
  <si>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</si>
  <si>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</si>
  <si>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</si>
  <si>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</si>
  <si>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</si>
  <si>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</si>
  <si>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</si>
  <si>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</si>
  <si>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</si>
  <si>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</si>
  <si>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</si>
  <si>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</si>
  <si>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</si>
  <si>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</si>
  <si>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</si>
  <si>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</si>
  <si>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</si>
  <si>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</si>
  <si>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</si>
  <si>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</si>
  <si>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</si>
  <si>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</si>
  <si>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</si>
  <si>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</si>
  <si>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</si>
  <si>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</si>
  <si>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</si>
  <si>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</si>
  <si>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</si>
  <si>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</si>
  <si>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</si>
  <si>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</si>
  <si>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</si>
  <si>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</si>
  <si>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</si>
  <si>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</si>
  <si>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</si>
  <si>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</si>
  <si>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</si>
  <si>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</si>
  <si>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</si>
  <si>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</si>
  <si>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</si>
  <si>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</si>
  <si>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</si>
  <si>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</si>
  <si>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</si>
  <si>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</si>
  <si>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</si>
  <si>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</si>
  <si>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</si>
  <si>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</si>
  <si>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</si>
  <si>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</si>
  <si>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</si>
  <si>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</si>
  <si>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</si>
  <si>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</si>
  <si>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</si>
  <si>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</si>
  <si>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</si>
  <si>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</si>
  <si>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</si>
  <si>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</si>
  <si>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</si>
  <si>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</si>
  <si>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</si>
  <si>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</si>
  <si>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</si>
  <si>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</si>
  <si>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</si>
  <si>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</si>
  <si>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</si>
  <si>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</si>
  <si>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</si>
  <si>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</si>
  <si>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</si>
  <si>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</si>
  <si>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</si>
  <si>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</si>
  <si>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</si>
  <si>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</si>
  <si>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</si>
  <si>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</si>
  <si>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</si>
  <si>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</si>
  <si>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</si>
  <si>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</si>
  <si>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</si>
  <si>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</si>
  <si>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</si>
  <si>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</si>
  <si>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</si>
  <si>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</si>
  <si>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</si>
  <si>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</si>
  <si>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</si>
  <si>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</si>
  <si>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</si>
  <si>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</si>
  <si>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</si>
  <si>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</si>
  <si>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</si>
  <si>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</si>
  <si>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</si>
  <si>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</si>
  <si>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</si>
  <si>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</si>
  <si>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</si>
  <si>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</si>
  <si>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</si>
  <si>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</si>
  <si>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</si>
  <si>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</si>
  <si>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</si>
  <si>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</si>
  <si>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</si>
  <si>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</si>
  <si>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</si>
  <si>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</si>
  <si>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</si>
  <si>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</si>
  <si>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</si>
  <si>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</si>
  <si>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</si>
  <si>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</si>
  <si>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</si>
  <si>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</si>
  <si>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</si>
  <si>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</si>
  <si>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</si>
  <si>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</si>
  <si>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</si>
  <si>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</si>
  <si>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</si>
  <si>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</si>
  <si>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</si>
  <si>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</si>
  <si>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</si>
  <si>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</si>
  <si>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</si>
  <si>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</si>
  <si>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</si>
  <si>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</si>
  <si>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</si>
  <si>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</si>
  <si>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</si>
  <si>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</si>
  <si>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</si>
  <si>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</si>
  <si>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</si>
  <si>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</si>
  <si>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</si>
  <si>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</si>
  <si>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</si>
  <si>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</si>
  <si>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</si>
  <si>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</si>
  <si>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</si>
  <si>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</si>
  <si>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</si>
  <si>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</si>
  <si>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</si>
  <si>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</si>
  <si>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</si>
  <si>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</si>
  <si>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</si>
  <si>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</si>
  <si>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</si>
  <si>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</si>
  <si>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</si>
  <si>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</si>
  <si>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</si>
  <si>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</si>
  <si>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</si>
  <si>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</si>
  <si>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</si>
  <si>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</si>
  <si>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</si>
  <si>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</si>
  <si>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</si>
  <si>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</si>
  <si>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</si>
  <si>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</si>
  <si>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</si>
  <si>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</si>
  <si>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</si>
  <si>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</si>
  <si>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</si>
  <si>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</si>
  <si>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</si>
  <si>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</si>
  <si>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</si>
  <si>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</si>
  <si>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</si>
  <si>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</si>
  <si>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</si>
  <si>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</si>
  <si>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</si>
  <si>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</si>
  <si>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</si>
  <si>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</si>
  <si>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</si>
  <si>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</si>
  <si>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</si>
  <si>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</si>
  <si>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</si>
  <si>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</si>
  <si>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</si>
  <si>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</si>
  <si>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</si>
  <si>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</si>
  <si>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</si>
  <si>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</si>
  <si>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</si>
  <si>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</si>
  <si>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</si>
  <si>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</si>
  <si>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</si>
  <si>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</si>
  <si>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</si>
  <si>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</si>
  <si>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</si>
  <si>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</si>
  <si>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</si>
  <si>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</si>
  <si>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</si>
  <si>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</si>
  <si>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</si>
  <si>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</si>
  <si>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</si>
  <si>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</si>
  <si>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</si>
  <si>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</si>
  <si>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</si>
  <si>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</si>
  <si>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</si>
  <si>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</si>
  <si>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</si>
  <si>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</si>
  <si>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</si>
  <si>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</si>
  <si>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</si>
  <si>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</si>
  <si>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</si>
  <si>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</si>
  <si>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</si>
  <si>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</si>
  <si>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</si>
  <si>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</si>
  <si>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</si>
  <si>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</si>
  <si>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</si>
  <si>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</si>
  <si>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</si>
  <si>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</si>
  <si>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</si>
  <si>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</si>
  <si>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</si>
  <si>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</si>
  <si>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</si>
  <si>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</si>
  <si>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</si>
  <si>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</si>
  <si>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</si>
  <si>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</si>
  <si>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</si>
  <si>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</si>
  <si>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</si>
  <si>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</si>
  <si>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</si>
  <si>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</si>
  <si>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</si>
  <si>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</si>
  <si>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</si>
  <si>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</si>
  <si>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</si>
  <si>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</si>
  <si>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</si>
  <si>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</si>
  <si>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</si>
  <si>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</si>
  <si>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</si>
  <si>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</si>
  <si>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</si>
  <si>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</si>
  <si>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</si>
  <si>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</si>
  <si>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</si>
  <si>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</si>
  <si>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</si>
  <si>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</si>
  <si>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</si>
  <si>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</si>
  <si>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</si>
  <si>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</si>
  <si>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</si>
  <si>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</si>
  <si>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</si>
  <si>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</si>
  <si>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</si>
  <si>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</si>
  <si>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</si>
  <si>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</si>
  <si>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</si>
  <si>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</si>
  <si>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</si>
  <si>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</si>
  <si>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</si>
  <si>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</si>
  <si>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</si>
  <si>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</si>
  <si>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</si>
  <si>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</si>
  <si>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</si>
  <si>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</si>
  <si>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</si>
  <si>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</si>
  <si>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</si>
  <si>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</si>
  <si>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</si>
  <si>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</si>
  <si>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</si>
  <si>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</si>
  <si>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</si>
  <si>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</si>
  <si>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</si>
  <si>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</si>
  <si>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</si>
  <si>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</si>
  <si>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</si>
  <si>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</si>
  <si>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</si>
  <si>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</si>
  <si>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</si>
  <si>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</si>
  <si>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</si>
  <si>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</si>
  <si>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</si>
  <si>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</si>
  <si>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</si>
  <si>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</si>
  <si>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</si>
  <si>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</si>
  <si>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</si>
  <si>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</si>
  <si>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</si>
  <si>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</si>
  <si>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</si>
  <si>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</si>
  <si>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</si>
  <si>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</si>
  <si>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</si>
  <si>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</si>
  <si>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</si>
  <si>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</si>
  <si>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</si>
  <si>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</si>
  <si>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</si>
  <si>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</si>
  <si>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</si>
  <si>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</si>
  <si>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</si>
  <si>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</si>
  <si>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</si>
  <si>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</si>
  <si>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</si>
  <si>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</si>
  <si>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</si>
  <si>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</si>
  <si>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</si>
  <si>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</si>
  <si>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</si>
  <si>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</si>
  <si>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</si>
  <si>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</si>
  <si>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</si>
  <si>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</si>
  <si>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</si>
  <si>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</si>
  <si>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</si>
  <si>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</si>
  <si>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</si>
  <si>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</si>
  <si>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</si>
  <si>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</si>
  <si>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</si>
  <si>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</si>
  <si>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</si>
  <si>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</si>
  <si>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</si>
  <si>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</si>
  <si>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</si>
  <si>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</si>
  <si>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</si>
  <si>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</si>
  <si>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</si>
  <si>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</si>
  <si>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</si>
  <si>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</si>
  <si>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</si>
  <si>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</si>
  <si>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</si>
  <si>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</si>
  <si>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</si>
  <si>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</si>
  <si>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</si>
  <si>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</si>
  <si>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</si>
  <si>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</si>
  <si>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</si>
  <si>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</si>
  <si>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</si>
  <si>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</si>
  <si>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</si>
  <si>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</si>
  <si>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</si>
  <si>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</si>
  <si>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</si>
  <si>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</si>
  <si>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</si>
  <si>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</si>
  <si>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</si>
  <si>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</si>
  <si>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</si>
  <si>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</si>
  <si>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</si>
  <si>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</si>
  <si>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</si>
  <si>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</si>
  <si>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</si>
  <si>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</si>
  <si>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</si>
  <si>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</si>
  <si>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</si>
  <si>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</si>
  <si>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</si>
  <si>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</si>
  <si>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</si>
  <si>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</si>
  <si>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</si>
  <si>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</si>
  <si>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</si>
  <si>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</si>
  <si>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</si>
  <si>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</si>
  <si>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</si>
  <si>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</si>
  <si>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</si>
  <si>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</si>
  <si>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</si>
  <si>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</si>
  <si>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</si>
  <si>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</si>
  <si>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</si>
  <si>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</si>
  <si>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</si>
  <si>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</si>
  <si>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</si>
  <si>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</si>
  <si>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</si>
  <si>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</si>
  <si>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</si>
  <si>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</si>
  <si>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</si>
  <si>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</si>
  <si>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</si>
  <si>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</si>
  <si>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</si>
  <si>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</si>
  <si>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</si>
  <si>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</si>
  <si>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</si>
  <si>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</si>
  <si>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</si>
  <si>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</si>
  <si>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</si>
  <si>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</si>
  <si>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</si>
  <si>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</si>
  <si>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</si>
  <si>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</si>
  <si>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</si>
  <si>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</si>
  <si>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</si>
  <si>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</si>
  <si>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</si>
  <si>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</si>
  <si>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</si>
  <si>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</si>
  <si>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</si>
  <si>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</si>
  <si>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</si>
  <si>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</si>
  <si>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</si>
  <si>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</si>
  <si>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</si>
  <si>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</si>
  <si>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</si>
  <si>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</si>
  <si>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</si>
  <si>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</si>
  <si>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</si>
  <si>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</si>
  <si>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</si>
  <si>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</si>
  <si>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</si>
  <si>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</si>
  <si>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</si>
  <si>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</si>
  <si>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</si>
  <si>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</si>
  <si>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</si>
  <si>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</si>
  <si>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</si>
  <si>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</si>
  <si>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</si>
  <si>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</si>
  <si>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</si>
  <si>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</si>
  <si>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</si>
  <si>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</si>
  <si>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</si>
  <si>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</si>
  <si>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</si>
  <si>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</si>
  <si>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</si>
  <si>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</si>
  <si>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</si>
  <si>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</si>
  <si>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</si>
  <si>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</si>
  <si>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</si>
  <si>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</si>
  <si>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</si>
  <si>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</si>
  <si>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</si>
  <si>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</si>
  <si>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</si>
  <si>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</si>
  <si>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</si>
  <si>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</si>
  <si>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</si>
  <si>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</si>
  <si>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</si>
  <si>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</si>
  <si>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</si>
  <si>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</si>
  <si>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</si>
  <si>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</si>
  <si>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</si>
  <si>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</si>
  <si>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</si>
  <si>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</si>
  <si>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</si>
  <si>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</si>
  <si>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</si>
  <si>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</si>
  <si>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</si>
  <si>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</si>
  <si>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</si>
  <si>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</si>
  <si>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</si>
  <si>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</si>
  <si>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</si>
  <si>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</si>
  <si>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</si>
  <si>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</si>
  <si>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</si>
  <si>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</si>
  <si>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</si>
  <si>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</si>
  <si>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</si>
  <si>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</si>
  <si>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</si>
  <si>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</si>
  <si>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</si>
  <si>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</si>
  <si>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</si>
  <si>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</si>
  <si>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</si>
  <si>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</si>
  <si>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</si>
  <si>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</si>
  <si>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</si>
  <si>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</si>
  <si>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</si>
  <si>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</si>
  <si>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</si>
  <si>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</si>
  <si>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</si>
  <si>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</si>
  <si>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</si>
  <si>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</si>
  <si>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</si>
  <si>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</si>
  <si>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</si>
  <si>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</si>
  <si>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</si>
  <si>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</si>
  <si>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</si>
  <si>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</si>
  <si>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</si>
  <si>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</si>
  <si>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</si>
  <si>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</si>
  <si>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</si>
  <si>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</si>
  <si>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</si>
  <si>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</si>
  <si>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</si>
  <si>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</si>
  <si>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</si>
  <si>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</si>
  <si>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</si>
  <si>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</si>
  <si>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</si>
  <si>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</si>
  <si>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</si>
  <si>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</si>
  <si>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</si>
  <si>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</si>
  <si>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</si>
  <si>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</si>
  <si>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</si>
  <si>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</si>
  <si>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</si>
  <si>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</si>
  <si>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</si>
  <si>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</si>
  <si>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</si>
  <si>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</si>
  <si>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</si>
  <si>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</si>
  <si>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</si>
  <si>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</si>
  <si>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</si>
  <si>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</si>
  <si>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</si>
  <si>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</si>
  <si>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</si>
  <si>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</si>
  <si>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</si>
  <si>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</si>
  <si>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</si>
  <si>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</si>
  <si>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</si>
  <si>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</si>
  <si>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</si>
  <si>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</si>
  <si>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</si>
  <si>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</si>
  <si>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</si>
  <si>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</si>
  <si>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</si>
  <si>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</si>
  <si>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</si>
  <si>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</si>
  <si>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</si>
  <si>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</si>
  <si>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</si>
  <si>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</si>
  <si>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</si>
  <si>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</si>
  <si>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</si>
  <si>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</si>
  <si>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</si>
  <si>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</si>
  <si>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</si>
  <si>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</si>
  <si>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</si>
  <si>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</si>
  <si>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</si>
  <si>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</si>
  <si>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</si>
  <si>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</si>
  <si>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</si>
  <si>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</si>
  <si>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</si>
  <si>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</si>
  <si>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</si>
  <si>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</si>
  <si>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</si>
  <si>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</si>
  <si>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</si>
  <si>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</si>
  <si>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</si>
  <si>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</si>
  <si>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</si>
  <si>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</si>
  <si>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</si>
  <si>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</si>
  <si>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</si>
  <si>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</si>
  <si>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</si>
  <si>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</si>
  <si>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</si>
  <si>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</si>
  <si>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</si>
  <si>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</si>
  <si>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</si>
  <si>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</si>
  <si>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</si>
  <si>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</si>
  <si>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</si>
  <si>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</si>
  <si>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</si>
  <si>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</si>
  <si>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</si>
  <si>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</si>
  <si>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</si>
  <si>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</si>
  <si>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</si>
  <si>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</si>
  <si>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</si>
  <si>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</si>
  <si>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</si>
  <si>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</si>
  <si>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</si>
  <si>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</si>
  <si>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</si>
  <si>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</si>
  <si>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</si>
  <si>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</si>
  <si>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</si>
  <si>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</si>
  <si>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</si>
  <si>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</si>
  <si>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</si>
  <si>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</si>
  <si>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</si>
  <si>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</si>
  <si>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</si>
  <si>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</si>
  <si>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</si>
  <si>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</si>
  <si>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</si>
  <si>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</si>
  <si>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</si>
  <si>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</si>
  <si>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</si>
  <si>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</si>
  <si>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</si>
  <si>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</si>
  <si>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</si>
  <si>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</si>
  <si>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</si>
  <si>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</si>
  <si>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</si>
  <si>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</si>
  <si>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</si>
  <si>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</si>
  <si>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</si>
  <si>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</si>
  <si>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</si>
  <si>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</si>
  <si>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</si>
  <si>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</si>
  <si>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</si>
  <si>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</si>
  <si>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</si>
  <si>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</si>
  <si>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</si>
  <si>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</si>
  <si>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</si>
  <si>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</si>
  <si>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</si>
  <si>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</si>
  <si>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</si>
  <si>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</si>
  <si>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</si>
  <si>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</si>
  <si>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</si>
  <si>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</si>
  <si>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</si>
  <si>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</si>
  <si>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</si>
  <si>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</si>
  <si>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</si>
  <si>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</si>
  <si>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</si>
  <si>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</si>
  <si>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</si>
  <si>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</si>
  <si>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</si>
  <si>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</si>
  <si>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</si>
  <si>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</si>
  <si>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</si>
  <si>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</si>
  <si>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</si>
  <si>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</si>
  <si>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</si>
  <si>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</si>
  <si>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</si>
  <si>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</si>
  <si>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</si>
  <si>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</si>
  <si>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</si>
  <si>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</si>
  <si>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</si>
  <si>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</si>
  <si>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</si>
  <si>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</si>
  <si>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</si>
  <si>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</si>
  <si>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</si>
  <si>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</si>
  <si>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</si>
  <si>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</si>
  <si>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</si>
  <si>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</si>
  <si>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</si>
  <si>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</si>
  <si>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</si>
  <si>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</si>
  <si>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</si>
  <si>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</si>
  <si>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</si>
  <si>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</si>
  <si>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</si>
  <si>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</si>
  <si>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</si>
  <si>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</si>
  <si>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</si>
  <si>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</si>
  <si>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</si>
  <si>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</si>
  <si>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</si>
  <si>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</si>
  <si>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</si>
  <si>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</si>
  <si>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</si>
  <si>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</si>
  <si>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</si>
  <si>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</si>
  <si>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</si>
  <si>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</si>
  <si>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</si>
  <si>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</si>
  <si>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</si>
  <si>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</si>
  <si>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</si>
  <si>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</si>
  <si>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</si>
  <si>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</si>
  <si>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</si>
  <si>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</si>
  <si>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</si>
  <si>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</si>
  <si>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</si>
  <si>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</si>
  <si>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</si>
  <si>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</si>
  <si>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</si>
  <si>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</si>
  <si>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</si>
  <si>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</si>
  <si>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</si>
  <si>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</si>
  <si>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</si>
  <si>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</si>
  <si>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</si>
  <si>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</si>
  <si>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</si>
  <si>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</si>
  <si>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</si>
  <si>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</si>
  <si>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</si>
  <si>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</si>
  <si>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</si>
  <si>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</si>
  <si>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</si>
  <si>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</si>
  <si>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</si>
  <si>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</si>
  <si>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</si>
  <si>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</si>
  <si>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</si>
  <si>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</si>
  <si>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</si>
  <si>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</si>
  <si>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</si>
  <si>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</si>
  <si>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</si>
  <si>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</si>
  <si>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</si>
  <si>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</si>
  <si>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</si>
  <si>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</si>
  <si>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</si>
  <si>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</si>
  <si>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</si>
  <si>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</si>
  <si>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</si>
  <si>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</si>
  <si>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</si>
  <si>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</si>
  <si>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</si>
  <si>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</si>
  <si>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</si>
  <si>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</si>
  <si>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</si>
  <si>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</si>
  <si>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</si>
  <si>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</si>
  <si>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</si>
  <si>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</si>
  <si>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</si>
  <si>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</si>
  <si>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</si>
  <si>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</si>
  <si>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</si>
  <si>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</si>
  <si>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</si>
  <si>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</si>
  <si>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</si>
  <si>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</si>
  <si>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</si>
  <si>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</si>
  <si>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</si>
  <si>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</si>
  <si>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</si>
  <si>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</si>
  <si>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</si>
  <si>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</si>
  <si>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</si>
  <si>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</si>
  <si>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</si>
  <si>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</si>
  <si>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</si>
  <si>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</si>
  <si>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</si>
  <si>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</si>
  <si>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</si>
  <si>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</si>
  <si>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</si>
  <si>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</si>
  <si>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</si>
  <si>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</si>
  <si>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</si>
  <si>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</si>
  <si>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</si>
  <si>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</si>
  <si>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</si>
  <si>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</si>
  <si>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</si>
  <si>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</si>
  <si>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</si>
  <si>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</si>
  <si>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</si>
  <si>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</si>
  <si>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</si>
  <si>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</si>
  <si>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</si>
  <si>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</si>
  <si>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</si>
  <si>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</si>
  <si>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</si>
  <si>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</si>
  <si>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</si>
  <si>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</si>
  <si>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</si>
  <si>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</si>
  <si>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</si>
  <si>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</si>
  <si>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</si>
  <si>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</si>
  <si>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</si>
  <si>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</si>
  <si>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</si>
  <si>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</si>
  <si>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</si>
  <si>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</si>
  <si>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</si>
  <si>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</si>
  <si>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</si>
  <si>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</si>
  <si>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</si>
  <si>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</si>
  <si>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</si>
  <si>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</si>
  <si>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</si>
  <si>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</si>
  <si>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</si>
  <si>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</si>
  <si>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</si>
  <si>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</si>
  <si>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</si>
  <si>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</si>
  <si>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</si>
  <si>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</si>
  <si>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</si>
  <si>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</si>
  <si>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</si>
  <si>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</si>
  <si>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</si>
  <si>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</si>
  <si>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</si>
  <si>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</si>
  <si>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</si>
  <si>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</si>
  <si>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</si>
  <si>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</si>
  <si>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</si>
  <si>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</si>
  <si>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</si>
  <si>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</si>
  <si>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</si>
  <si>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</si>
  <si>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</si>
  <si>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</si>
  <si>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</si>
  <si>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</si>
  <si>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</si>
  <si>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</si>
  <si>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</si>
  <si>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</si>
  <si>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</si>
  <si>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</si>
  <si>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</si>
  <si>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</si>
  <si>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</si>
  <si>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</si>
  <si>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</si>
  <si>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</si>
  <si>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</si>
  <si>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</si>
  <si>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</si>
  <si>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</si>
  <si>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</si>
  <si>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</si>
  <si>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</si>
  <si>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</si>
  <si>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</si>
  <si>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</si>
  <si>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</si>
  <si>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</si>
  <si>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</si>
  <si>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</si>
  <si>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</si>
  <si>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</si>
  <si>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</si>
  <si>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</si>
  <si>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</si>
  <si>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</si>
  <si>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</si>
  <si>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</si>
  <si>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</si>
  <si>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</si>
  <si>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</si>
  <si>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</si>
  <si>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</si>
  <si>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</si>
  <si>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</si>
  <si>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</si>
  <si>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</si>
  <si>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</si>
  <si>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</si>
  <si>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</si>
  <si>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</si>
  <si>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</si>
  <si>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</si>
  <si>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</si>
  <si>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</si>
  <si>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</si>
  <si>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</si>
  <si>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</si>
  <si>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</si>
  <si>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</si>
  <si>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</si>
  <si>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</si>
  <si>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</si>
  <si>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</si>
  <si>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</si>
  <si>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</si>
  <si>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</si>
  <si>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</si>
  <si>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</si>
  <si>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</si>
  <si>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</si>
  <si>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</si>
  <si>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</si>
  <si>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</si>
  <si>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</si>
  <si>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</si>
  <si>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</si>
  <si>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</si>
  <si>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</si>
  <si>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</si>
  <si>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</si>
  <si>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</si>
  <si>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</si>
  <si>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</si>
  <si>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</si>
  <si>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</si>
  <si>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</si>
  <si>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</si>
  <si>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</si>
  <si>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</si>
  <si>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</si>
  <si>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</si>
  <si>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</si>
  <si>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</si>
  <si>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</si>
  <si>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</si>
  <si>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</si>
  <si>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</si>
  <si>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</si>
  <si>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</si>
  <si>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</si>
  <si>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</si>
  <si>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</si>
  <si>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</si>
  <si>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</si>
  <si>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</si>
  <si>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</si>
  <si>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</si>
  <si>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</si>
  <si>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</si>
  <si>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</si>
  <si>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</si>
  <si>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</si>
  <si>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</si>
  <si>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</si>
  <si>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</si>
  <si>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</si>
  <si>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</si>
  <si>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</si>
  <si>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</si>
  <si>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</si>
  <si>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</si>
  <si>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</si>
  <si>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</si>
  <si>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</si>
  <si>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</si>
  <si>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</si>
  <si>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</si>
  <si>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</si>
  <si>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</si>
  <si>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</si>
  <si>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</si>
  <si>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</si>
  <si>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</si>
  <si>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</si>
  <si>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</si>
  <si>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</si>
  <si>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</si>
  <si>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</si>
  <si>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</si>
  <si>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</si>
  <si>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</si>
  <si>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</si>
  <si>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</si>
  <si>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</si>
  <si>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</si>
  <si>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</si>
  <si>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</si>
  <si>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</si>
  <si>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</si>
  <si>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</si>
  <si>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</si>
  <si>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</si>
  <si>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</si>
  <si>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</si>
  <si>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</si>
  <si>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</si>
  <si>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</si>
  <si>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</si>
  <si>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</si>
  <si>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</si>
  <si>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</si>
  <si>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</si>
  <si>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</si>
  <si>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</si>
  <si>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</si>
  <si>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</si>
  <si>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</si>
  <si>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</si>
  <si>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</si>
  <si>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</si>
  <si>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</si>
  <si>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</si>
  <si>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</si>
  <si>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</si>
  <si>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</si>
  <si>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</si>
  <si>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</si>
  <si>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</si>
  <si>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</si>
  <si>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</si>
  <si>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</si>
  <si>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</si>
  <si>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</si>
  <si>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</si>
  <si>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</si>
  <si>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</si>
  <si>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</si>
  <si>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</si>
  <si>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</si>
  <si>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</si>
  <si>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</si>
  <si>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</si>
  <si>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</si>
  <si>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</si>
  <si>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</si>
  <si>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</si>
  <si>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</si>
  <si>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</si>
  <si>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</si>
  <si>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</si>
  <si>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</si>
  <si>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</si>
  <si>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</si>
  <si>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</si>
  <si>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</si>
  <si>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</si>
  <si>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</si>
  <si>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</si>
  <si>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</si>
  <si>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</si>
  <si>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</si>
  <si>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</si>
  <si>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</si>
  <si>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</si>
  <si>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</si>
  <si>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</si>
  <si>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</si>
  <si>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</si>
  <si>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</si>
  <si>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</si>
  <si>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</si>
  <si>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</si>
  <si>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</si>
  <si>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</si>
  <si>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</si>
  <si>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</si>
  <si>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</si>
  <si>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</si>
  <si>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</si>
  <si>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</si>
  <si>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</si>
  <si>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</si>
  <si>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</si>
  <si>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</si>
  <si>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</si>
  <si>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</si>
  <si>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</si>
  <si>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</si>
  <si>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</si>
  <si>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</si>
  <si>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</si>
  <si>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</si>
  <si>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</si>
  <si>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</si>
  <si>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</si>
  <si>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</si>
  <si>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</si>
  <si>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</si>
  <si>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</si>
  <si>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</si>
  <si>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</si>
  <si>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</si>
  <si>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</si>
  <si>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</si>
  <si>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</si>
  <si>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</si>
  <si>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</si>
  <si>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</si>
  <si>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</si>
  <si>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</si>
  <si>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</si>
  <si>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</si>
  <si>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</si>
  <si>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</si>
  <si>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</si>
  <si>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</si>
  <si>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</si>
  <si>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</si>
  <si>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</si>
  <si>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</si>
  <si>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</si>
  <si>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</si>
  <si>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</si>
  <si>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</si>
  <si>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</si>
  <si>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</si>
  <si>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</si>
  <si>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</si>
  <si>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</si>
  <si>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</si>
  <si>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</si>
  <si>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</si>
  <si>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</si>
  <si>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</si>
  <si>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</si>
  <si>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</si>
  <si>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</si>
  <si>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</si>
  <si>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</si>
  <si>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</si>
  <si>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</si>
  <si>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</si>
  <si>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</si>
  <si>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</si>
  <si>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</si>
  <si>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</si>
  <si>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</si>
  <si>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</si>
  <si>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</si>
  <si>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</si>
  <si>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</si>
  <si>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</si>
  <si>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</si>
  <si>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</si>
  <si>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</si>
  <si>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</si>
  <si>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</si>
  <si>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</si>
  <si>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</si>
  <si>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</si>
  <si>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</si>
  <si>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</si>
  <si>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</si>
  <si>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</si>
  <si>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</si>
  <si>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</si>
  <si>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</si>
  <si>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</si>
  <si>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</si>
  <si>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</si>
  <si>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</si>
  <si>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</si>
  <si>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</si>
  <si>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</si>
  <si>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</si>
  <si>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</si>
  <si>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</si>
  <si>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</si>
  <si>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</si>
  <si>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</si>
  <si>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</si>
  <si>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</si>
  <si>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</si>
  <si>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</si>
  <si>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</si>
  <si>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</si>
  <si>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</si>
  <si>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</si>
  <si>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</si>
  <si>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</si>
  <si>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</si>
  <si>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</si>
  <si>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</si>
  <si>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</si>
  <si>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</si>
  <si>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</si>
  <si>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</si>
  <si>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</si>
  <si>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</si>
  <si>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</si>
  <si>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</si>
  <si>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</si>
  <si>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</si>
  <si>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</si>
  <si>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</si>
  <si>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</si>
  <si>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</si>
  <si>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</si>
  <si>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</si>
  <si>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</si>
  <si>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</si>
  <si>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</si>
  <si>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</si>
  <si>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</si>
  <si>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</si>
  <si>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</si>
  <si>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</si>
  <si>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</si>
  <si>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</si>
  <si>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</si>
  <si>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</si>
  <si>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</si>
  <si>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</si>
  <si>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</si>
  <si>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</si>
  <si>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</si>
  <si>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</si>
  <si>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</si>
  <si>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</si>
  <si>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</si>
  <si>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</si>
  <si>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</si>
  <si>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</si>
  <si>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</si>
  <si>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</si>
  <si>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</si>
  <si>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</si>
  <si>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</si>
  <si>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</si>
  <si>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</si>
  <si>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</si>
  <si>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</si>
  <si>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</si>
  <si>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</si>
  <si>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</si>
  <si>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</si>
  <si>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</si>
  <si>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</si>
  <si>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</si>
  <si>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</si>
  <si>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</si>
  <si>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</si>
  <si>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</si>
  <si>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</si>
  <si>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</si>
  <si>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</si>
  <si>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</si>
  <si>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</si>
  <si>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</si>
  <si>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</si>
  <si>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</si>
  <si>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</si>
  <si>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</si>
  <si>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</si>
  <si>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</si>
  <si>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</si>
  <si>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</si>
  <si>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</si>
  <si>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</si>
  <si>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</si>
  <si>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</si>
  <si>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</si>
  <si>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</si>
  <si>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</si>
  <si>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</si>
  <si>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</si>
  <si>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</si>
  <si>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</si>
  <si>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</si>
  <si>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</si>
  <si>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</si>
  <si>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</si>
  <si>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</si>
  <si>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</si>
  <si>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</si>
  <si>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</si>
  <si>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</si>
  <si>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</si>
  <si>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</si>
  <si>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</si>
  <si>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</si>
  <si>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</si>
  <si>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</si>
  <si>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</si>
  <si>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</si>
  <si>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</si>
  <si>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</si>
  <si>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</si>
  <si>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</si>
  <si>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</si>
  <si>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</si>
  <si>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</si>
  <si>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</si>
  <si>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</si>
  <si>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</si>
  <si>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</si>
  <si>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</si>
  <si>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</si>
  <si>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</si>
  <si>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</si>
  <si>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</si>
  <si>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</si>
  <si>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</si>
  <si>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</si>
  <si>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</si>
  <si>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</si>
  <si>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</si>
  <si>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</si>
  <si>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</si>
  <si>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</si>
  <si>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</si>
  <si>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</si>
  <si>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</si>
  <si>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</si>
  <si>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</si>
  <si>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</si>
  <si>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</si>
  <si>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</si>
  <si>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</si>
  <si>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</si>
  <si>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</si>
  <si>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</si>
  <si>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</si>
  <si>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</si>
  <si>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</si>
  <si>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</si>
  <si>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</si>
  <si>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</si>
  <si>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</si>
  <si>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</si>
  <si>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</si>
  <si>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</si>
  <si>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</si>
  <si>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</si>
  <si>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</si>
  <si>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</si>
  <si>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</si>
  <si>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</si>
  <si>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</si>
  <si>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</si>
  <si>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</si>
  <si>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</si>
  <si>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</si>
  <si>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</si>
  <si>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</si>
  <si>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</si>
  <si>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</si>
  <si>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</si>
  <si>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</si>
  <si>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</si>
  <si>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</si>
  <si>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</si>
  <si>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</si>
  <si>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</si>
  <si>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</si>
  <si>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</si>
  <si>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</si>
  <si>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</si>
  <si>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</si>
  <si>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</si>
  <si>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</si>
  <si>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</si>
  <si>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</si>
  <si>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</si>
  <si>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</si>
  <si>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</si>
  <si>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</si>
  <si>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</si>
  <si>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</si>
  <si>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</si>
  <si>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</si>
  <si>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</si>
  <si>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</si>
  <si>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</si>
  <si>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</si>
  <si>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</si>
  <si>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</si>
  <si>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</si>
  <si>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</si>
  <si>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</si>
  <si>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</si>
  <si>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</si>
  <si>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</si>
  <si>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</si>
  <si>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</si>
  <si>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</si>
  <si>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</si>
  <si>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</si>
  <si>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</si>
  <si>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</si>
  <si>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</si>
  <si>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</si>
  <si>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</si>
  <si>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</si>
  <si>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</si>
  <si>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</si>
  <si>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</si>
  <si>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</si>
  <si>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</si>
  <si>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</si>
  <si>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</si>
  <si>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</si>
  <si>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</si>
  <si>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</si>
  <si>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</si>
  <si>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</si>
  <si>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</si>
  <si>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</si>
  <si>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</si>
  <si>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</si>
  <si>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</si>
  <si>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</si>
  <si>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</si>
  <si>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</si>
  <si>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</si>
  <si>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</si>
  <si>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</si>
  <si>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</si>
  <si>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</si>
  <si>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</si>
  <si>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</si>
  <si>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</si>
  <si>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</si>
  <si>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</si>
  <si>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</si>
  <si>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</si>
  <si>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</si>
  <si>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</si>
  <si>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</si>
  <si>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</si>
  <si>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</si>
  <si>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</si>
  <si>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</si>
  <si>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</si>
  <si>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</si>
  <si>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</si>
  <si>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</si>
  <si>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</si>
  <si>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</si>
  <si>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</si>
  <si>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</si>
  <si>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</si>
  <si>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</si>
  <si>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</si>
  <si>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</si>
  <si>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</si>
  <si>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</si>
  <si>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</si>
  <si>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</si>
  <si>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</si>
  <si>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</si>
  <si>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</si>
  <si>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</si>
  <si>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</si>
  <si>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</si>
  <si>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</si>
  <si>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</si>
  <si>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</si>
  <si>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</si>
  <si>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</si>
  <si>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</si>
  <si>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</si>
  <si>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</si>
  <si>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</si>
  <si>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</si>
  <si>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</si>
  <si>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</si>
  <si>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</si>
  <si>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</si>
  <si>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</si>
  <si>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</si>
  <si>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</si>
  <si>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</si>
  <si>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</si>
  <si>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</si>
  <si>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</si>
  <si>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</si>
  <si>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</si>
  <si>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</si>
  <si>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</si>
  <si>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</si>
  <si>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</si>
  <si>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</si>
  <si>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</si>
  <si>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</si>
  <si>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</si>
  <si>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</si>
  <si>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</si>
  <si>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</si>
  <si>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</si>
  <si>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</si>
  <si>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</si>
  <si>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</si>
  <si>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</si>
  <si>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</si>
  <si>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</si>
  <si>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</si>
  <si>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</si>
  <si>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</si>
  <si>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</si>
  <si>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</si>
  <si>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</si>
  <si>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</si>
  <si>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</si>
  <si>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</si>
  <si>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</si>
  <si>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</si>
  <si>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</si>
  <si>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</si>
  <si>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</si>
  <si>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</si>
  <si>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</si>
  <si>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</si>
  <si>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</si>
  <si>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</si>
  <si>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</si>
  <si>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</si>
  <si>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</si>
  <si>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</si>
  <si>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</si>
  <si>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</si>
  <si>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</si>
  <si>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</si>
  <si>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</si>
  <si>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</si>
  <si>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</si>
  <si>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</si>
  <si>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</si>
  <si>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</si>
  <si>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</si>
  <si>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</si>
  <si>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</si>
  <si>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</si>
  <si>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</si>
  <si>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</si>
  <si>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</si>
  <si>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No. 2021-5-10000091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</si>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</sst>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50" zoomScaleNormal="50" zoomScaleSheetLayoutView="40" zoomScalePageLayoutView="40" workbookViewId="0">
      <selection activeCell="F22" sqref="F22"/>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198" t="s">
        <v>2653</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178" t="str">
        <f>HYPERLINK("#MI_Oferente_Singular!A114","CAPACIDAD RESIDUAL")</f>
        <v>CAPACIDAD RESIDUAL</v>
      </c>
      <c r="F8" s="179"/>
      <c r="G8" s="180"/>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178" t="str">
        <f>HYPERLINK("#MI_Oferente_Singular!A162","TALENTO HUMANO")</f>
        <v>TALENTO HUMANO</v>
      </c>
      <c r="F9" s="179"/>
      <c r="G9" s="180"/>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178" t="str">
        <f>HYPERLINK("#MI_Oferente_Singular!F162","INFRAESTRUCTURA")</f>
        <v>INFRAESTRUCTURA</v>
      </c>
      <c r="F10" s="179"/>
      <c r="G10" s="180"/>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2784</v>
      </c>
      <c r="D15" s="35"/>
      <c r="E15" s="35"/>
      <c r="F15" s="5"/>
      <c r="G15" s="32" t="s">
        <v>1168</v>
      </c>
      <c r="H15" s="102" t="s">
        <v>36</v>
      </c>
      <c r="I15" s="32" t="s">
        <v>2624</v>
      </c>
      <c r="J15" s="107" t="s">
        <v>2626</v>
      </c>
      <c r="L15" s="204" t="s">
        <v>8</v>
      </c>
      <c r="M15" s="204"/>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1"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181"/>
      <c r="I20" s="140" t="s">
        <v>36</v>
      </c>
      <c r="J20" s="171" t="s">
        <v>142</v>
      </c>
      <c r="K20" s="142">
        <v>1473213944</v>
      </c>
      <c r="L20" s="143"/>
      <c r="M20" s="170">
        <v>44561</v>
      </c>
      <c r="N20" s="127">
        <f>+(M20-L20)/30</f>
        <v>1485.3666666666666</v>
      </c>
      <c r="O20" s="130"/>
      <c r="U20" s="126"/>
      <c r="V20" s="104">
        <f ca="1">NOW()</f>
        <v>44193.944512268521</v>
      </c>
      <c r="W20" s="104">
        <f ca="1">NOW()</f>
        <v>44193.944512268521</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1"/>
      <c r="I37" s="122"/>
      <c r="J37" s="122"/>
      <c r="K37" s="122"/>
      <c r="L37" s="122"/>
      <c r="M37" s="122"/>
      <c r="N37" s="122"/>
      <c r="O37" s="123"/>
    </row>
    <row r="38" spans="1:16" ht="21" customHeight="1" x14ac:dyDescent="0.35">
      <c r="A38" s="9"/>
      <c r="B38" s="173" t="str">
        <f>VLOOKUP(B20,EAS!A2:B1439,2,0)</f>
        <v>FUNDACIÓN LOS FLAMINGOS</v>
      </c>
      <c r="C38" s="173"/>
      <c r="D38" s="173"/>
      <c r="E38" s="173"/>
      <c r="F38" s="173"/>
      <c r="G38" s="5"/>
      <c r="H38" s="124"/>
      <c r="I38" s="185" t="s">
        <v>7</v>
      </c>
      <c r="J38" s="185"/>
      <c r="K38" s="185"/>
      <c r="L38" s="185"/>
      <c r="M38" s="185"/>
      <c r="N38" s="185"/>
      <c r="O38" s="125"/>
    </row>
    <row r="39" spans="1:16" ht="43" customHeight="1" thickBot="1" x14ac:dyDescent="0.4">
      <c r="A39" s="10"/>
      <c r="B39" s="11"/>
      <c r="C39" s="11"/>
      <c r="D39" s="11"/>
      <c r="E39" s="11"/>
      <c r="F39" s="11"/>
      <c r="G39" s="11"/>
      <c r="H39" s="10"/>
      <c r="I39" s="217" t="s">
        <v>2785</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6"/>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6"/>
    </row>
    <row r="44" spans="1:16" ht="15" customHeight="1" x14ac:dyDescent="0.35">
      <c r="A44" s="222" t="s">
        <v>2654</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6"/>
    </row>
    <row r="110" spans="1:16" ht="15" customHeight="1" x14ac:dyDescent="0.35">
      <c r="A110" s="222" t="s">
        <v>2655</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2657</v>
      </c>
      <c r="C168" s="218"/>
      <c r="D168" s="218"/>
      <c r="E168" s="8"/>
      <c r="F168" s="5"/>
      <c r="H168" s="81" t="s">
        <v>2656</v>
      </c>
      <c r="I168" s="241"/>
      <c r="J168" s="242"/>
      <c r="K168" s="242"/>
      <c r="L168" s="242"/>
      <c r="M168" s="242"/>
      <c r="N168" s="242"/>
      <c r="O168" s="243"/>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2667</v>
      </c>
      <c r="B172" s="176"/>
      <c r="C172" s="176"/>
      <c r="D172" s="176"/>
      <c r="E172" s="176"/>
      <c r="F172" s="176"/>
      <c r="G172" s="176"/>
      <c r="H172" s="176"/>
      <c r="I172" s="176"/>
      <c r="J172" s="176"/>
      <c r="K172" s="176"/>
      <c r="L172" s="176"/>
      <c r="M172" s="176"/>
      <c r="N172" s="176"/>
      <c r="O172" s="177"/>
      <c r="P172" s="76"/>
    </row>
    <row r="173" spans="1:28" ht="15" customHeight="1" x14ac:dyDescent="0.35">
      <c r="A173" s="190" t="s">
        <v>2673</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2668</v>
      </c>
      <c r="C176" s="206"/>
      <c r="D176" s="206"/>
      <c r="E176" s="206"/>
      <c r="F176" s="206"/>
      <c r="G176" s="206"/>
      <c r="H176" s="20"/>
      <c r="I176" s="213" t="s">
        <v>2674</v>
      </c>
      <c r="J176" s="214"/>
      <c r="K176" s="214"/>
      <c r="L176" s="214"/>
      <c r="M176" s="214"/>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5" x14ac:dyDescent="0.35">
      <c r="A178" s="9"/>
      <c r="B178" s="210"/>
      <c r="C178" s="211"/>
      <c r="D178" s="212"/>
      <c r="E178" s="158"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5"/>
      <c r="Z178" s="156" t="str">
        <f>IF(Y178&gt;0,SUM(E180+Y178),"")</f>
        <v/>
      </c>
      <c r="AA178" s="19"/>
      <c r="AB178" s="19"/>
    </row>
    <row r="179" spans="1:28" ht="23.5" x14ac:dyDescent="0.35">
      <c r="A179" s="9"/>
      <c r="B179" s="216" t="s">
        <v>2668</v>
      </c>
      <c r="C179" s="216"/>
      <c r="D179" s="216"/>
      <c r="E179" s="162">
        <v>0.02</v>
      </c>
      <c r="F179" s="161">
        <v>0.01</v>
      </c>
      <c r="G179" s="156">
        <f>IF(F179&gt;0,SUM(E179+F179),"")</f>
        <v>0.03</v>
      </c>
      <c r="H179" s="5"/>
      <c r="I179" s="216" t="s">
        <v>2670</v>
      </c>
      <c r="J179" s="216"/>
      <c r="K179" s="216"/>
      <c r="L179" s="216"/>
      <c r="M179" s="163">
        <v>0.02</v>
      </c>
      <c r="O179" s="8"/>
      <c r="Q179" s="19"/>
      <c r="R179" s="150">
        <f>IF(M179&gt;0,SUM(L179+M179),"")</f>
        <v>0.02</v>
      </c>
      <c r="T179" s="19"/>
      <c r="U179" s="172" t="s">
        <v>1166</v>
      </c>
      <c r="V179" s="172"/>
      <c r="W179" s="172"/>
      <c r="X179" s="24">
        <v>0.02</v>
      </c>
      <c r="Y179" s="155"/>
      <c r="Z179" s="156" t="str">
        <f>IF(Y179&gt;0,SUM(E181+Y179),"")</f>
        <v/>
      </c>
      <c r="AA179" s="19"/>
      <c r="AB179" s="19"/>
    </row>
    <row r="180" spans="1:28" ht="23.5" hidden="1" x14ac:dyDescent="0.35">
      <c r="A180" s="9"/>
      <c r="B180" s="196"/>
      <c r="C180" s="196"/>
      <c r="D180" s="196"/>
      <c r="E180" s="160"/>
      <c r="H180" s="5"/>
      <c r="I180" s="196"/>
      <c r="J180" s="196"/>
      <c r="K180" s="196"/>
      <c r="L180" s="196"/>
      <c r="M180" s="5"/>
      <c r="O180" s="8"/>
      <c r="Q180" s="19"/>
      <c r="R180" s="150" t="str">
        <f>IF(S180&gt;0,SUM(L180+S180),"")</f>
        <v/>
      </c>
      <c r="S180" s="155"/>
      <c r="T180" s="19"/>
      <c r="U180" s="172" t="s">
        <v>1167</v>
      </c>
      <c r="V180" s="172"/>
      <c r="W180" s="172"/>
      <c r="X180" s="24">
        <v>0.03</v>
      </c>
      <c r="Y180" s="155"/>
      <c r="Z180" s="156" t="str">
        <f>IF(Y180&gt;0,SUM(E182+Y180),"")</f>
        <v/>
      </c>
      <c r="AA180" s="19"/>
      <c r="AB180" s="19"/>
    </row>
    <row r="181" spans="1:28" ht="23.5" hidden="1" x14ac:dyDescent="0.35">
      <c r="A181" s="9"/>
      <c r="B181" s="196"/>
      <c r="C181" s="196"/>
      <c r="D181" s="196"/>
      <c r="E181" s="160"/>
      <c r="H181" s="5"/>
      <c r="I181" s="196"/>
      <c r="J181" s="196"/>
      <c r="K181" s="196"/>
      <c r="L181" s="196"/>
      <c r="M181" s="5"/>
      <c r="O181" s="8"/>
      <c r="Q181" s="19"/>
      <c r="R181" s="150" t="str">
        <f>IF(S181&gt;0,SUM(L181+S181),"")</f>
        <v/>
      </c>
      <c r="S181" s="155"/>
      <c r="T181" s="19"/>
      <c r="U181" s="19"/>
      <c r="V181" s="19"/>
      <c r="W181" s="19"/>
      <c r="X181" s="19"/>
      <c r="Y181" s="19"/>
      <c r="Z181" s="19"/>
      <c r="AA181" s="19"/>
      <c r="AB181" s="19"/>
    </row>
    <row r="182" spans="1:28" ht="23.5" hidden="1" x14ac:dyDescent="0.35">
      <c r="A182" s="9"/>
      <c r="B182" s="196"/>
      <c r="C182" s="196"/>
      <c r="D182" s="196"/>
      <c r="E182" s="160"/>
      <c r="H182" s="5"/>
      <c r="I182" s="196"/>
      <c r="J182" s="196"/>
      <c r="K182" s="196"/>
      <c r="L182" s="196"/>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44196418.32</v>
      </c>
      <c r="F185" s="92"/>
      <c r="G185" s="93"/>
      <c r="H185" s="88"/>
      <c r="I185" s="90" t="s">
        <v>2627</v>
      </c>
      <c r="J185" s="157">
        <f>+SUM(M179:M183)</f>
        <v>0.02</v>
      </c>
      <c r="K185" s="197" t="s">
        <v>2628</v>
      </c>
      <c r="L185" s="197"/>
      <c r="M185" s="94">
        <f>+J185*(SUM(K20:K35))</f>
        <v>29464278.879999999</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6"/>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231" t="s">
        <v>2636</v>
      </c>
      <c r="C192" s="231"/>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189" t="s">
        <v>2658</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a65d333d-5b59-4810-bc94-b80d9325abbc"/>
    <ds:schemaRef ds:uri="http://purl.org/dc/elements/1.1/"/>
    <ds:schemaRef ds:uri="http://purl.org/dc/dcmitype/"/>
    <ds:schemaRef ds:uri="4fb10211-09fb-4e80-9f0b-184718d5d98c"/>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2020-12-29T03:32:03Z</cp:lastPrinted>
  <dcterms:created xsi:type="dcterms:W3CDTF">2020-10-14T21:57:42Z</dcterms:created>
  <dcterms:modified xsi:type="dcterms:W3CDTF">2020-12-29T03:40:21Z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