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13_ncr:1_{BD9A0F19-3913-4293-AB4C-57C51D903BE5}"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s="1"/>
  <c r="G121" i="23"/>
  <c r="N120" i="23"/>
  <c r="L120" i="23" s="1"/>
  <c r="G120" i="23"/>
  <c r="N119" i="23"/>
  <c r="L119" i="23" s="1"/>
  <c r="G119" i="23"/>
  <c r="N118" i="23"/>
  <c r="L118" i="23"/>
  <c r="G118" i="23"/>
  <c r="N117" i="23"/>
  <c r="L117" i="23" s="1"/>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<sst xmlns="http://schemas.openxmlformats.org/spreadsheetml/2006/main" count="5601" uniqueCount="2937">
  <si>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</si>
  <si>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</si>
  <si>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</si>
  <si>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</si>
  <si>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</si>
  <si>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</si>
  <si>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</si>
  <si>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</si>
  <si>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</si>
  <si>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</si>
  <si>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</si>
  <si>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</si>
  <si>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</si>
  <si>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</si>
  <si>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</si>
  <si>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</si>
  <si>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</si>
  <si>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</si>
  <si>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</si>
  <si>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</si>
  <si>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</si>
  <si>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</si>
  <si>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</si>
  <si>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</si>
  <si>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</si>
  <si>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</si>
  <si>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</si>
  <si>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</si>
  <si>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</si>
  <si>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</si>
  <si>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</si>
  <si>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</si>
  <si>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</si>
  <si>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</si>
  <si>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</si>
  <si>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</si>
  <si>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</si>
  <si>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</si>
  <si>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</si>
  <si>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</si>
  <si>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</si>
  <si>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</si>
  <si>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</si>
  <si>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</si>
  <si>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</si>
  <si>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</si>
  <si>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</si>
  <si>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</si>
  <si>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</si>
  <si>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</si>
  <si>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</si>
  <si>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</si>
  <si>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</si>
  <si>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</si>
  <si>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</si>
  <si>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</si>
  <si>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</si>
  <si>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</si>
  <si>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</si>
  <si>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</si>
  <si>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</si>
  <si>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</si>
  <si>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</si>
  <si>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</si>
  <si>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</si>
  <si>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</si>
  <si>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</si>
  <si>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</si>
  <si>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</si>
  <si>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</si>
  <si>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</si>
  <si>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</si>
  <si>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</si>
  <si>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</si>
  <si>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</si>
  <si>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</si>
  <si>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</si>
  <si>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</si>
  <si>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</si>
  <si>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</si>
  <si>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</si>
  <si>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</si>
  <si>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</si>
  <si>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</si>
  <si>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</si>
  <si>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</si>
  <si>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</si>
  <si>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</si>
  <si>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</si>
  <si>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</si>
  <si>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</si>
  <si>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</si>
  <si>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</si>
  <si>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</si>
  <si>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</si>
  <si>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</si>
  <si>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</si>
  <si>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</si>
  <si>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</si>
  <si>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</si>
  <si>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</si>
  <si>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</si>
  <si>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</si>
  <si>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</si>
  <si>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</si>
  <si>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</si>
  <si>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</si>
  <si>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</si>
  <si>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</si>
  <si>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</si>
  <si>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</si>
  <si>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</si>
  <si>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</si>
  <si>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</si>
  <si>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</si>
  <si>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</si>
  <si>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</si>
  <si>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</si>
  <si>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</si>
  <si>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</si>
  <si>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</si>
  <si>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</si>
  <si>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</si>
  <si>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</si>
  <si>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</si>
  <si>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</si>
  <si>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</si>
  <si>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</si>
  <si>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</si>
  <si>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</si>
  <si>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</si>
  <si>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</si>
  <si>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</si>
  <si>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</si>
  <si>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</si>
  <si>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</si>
  <si>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</si>
  <si>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</si>
  <si>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</si>
  <si>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</si>
  <si>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</si>
  <si>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</si>
  <si>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</si>
  <si>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</si>
  <si>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</si>
  <si>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</si>
  <si>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</si>
  <si>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</si>
  <si>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</si>
  <si>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</si>
  <si>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</si>
  <si>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</si>
  <si>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</si>
  <si>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</si>
  <si>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</si>
  <si>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</si>
  <si>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</si>
  <si>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</si>
  <si>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</si>
  <si>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</si>
  <si>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</si>
  <si>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</si>
  <si>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</si>
  <si>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</si>
  <si>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</si>
  <si>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</si>
  <si>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</si>
  <si>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</si>
  <si>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</si>
  <si>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</si>
  <si>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</si>
  <si>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</si>
  <si>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</si>
  <si>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</si>
  <si>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</si>
  <si>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</si>
  <si>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</si>
  <si>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</si>
  <si>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</si>
  <si>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</si>
  <si>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</si>
  <si>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</si>
  <si>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</si>
  <si>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</si>
  <si>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</si>
  <si>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</si>
  <si>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</si>
  <si>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</si>
  <si>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</si>
  <si>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</si>
  <si>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</si>
  <si>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</si>
  <si>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</si>
  <si>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</si>
  <si>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</si>
  <si>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</si>
  <si>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</si>
  <si>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</si>
  <si>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</si>
  <si>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</si>
  <si>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</si>
  <si>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</si>
  <si>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</si>
  <si>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</si>
  <si>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</si>
  <si>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</si>
  <si>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</si>
  <si>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</si>
  <si>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</si>
  <si>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</si>
  <si>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</si>
  <si>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</si>
  <si>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</si>
  <si>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</si>
  <si>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</si>
  <si>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</si>
  <si>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</si>
  <si>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</si>
  <si>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</si>
  <si>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</si>
  <si>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</si>
  <si>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</si>
  <si>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</si>
  <si>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</si>
  <si>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</si>
  <si>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</si>
  <si>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</si>
  <si>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</si>
  <si>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</si>
  <si>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</si>
  <si>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</si>
  <si>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</si>
  <si>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</si>
  <si>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</si>
  <si>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</si>
  <si>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</si>
  <si>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</si>
  <si>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</si>
  <si>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</si>
  <si>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</si>
  <si>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</si>
  <si>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</si>
  <si>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</si>
  <si>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</si>
  <si>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</si>
  <si>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</si>
  <si>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</si>
  <si>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</si>
  <si>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</si>
  <si>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</si>
  <si>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</si>
  <si>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</si>
  <si>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</si>
  <si>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</si>
  <si>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</si>
  <si>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</si>
  <si>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</si>
  <si>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</si>
  <si>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</si>
  <si>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</si>
  <si>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</si>
  <si>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</si>
  <si>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</si>
  <si>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</si>
  <si>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</si>
  <si>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</si>
  <si>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</si>
  <si>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</si>
  <si>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</si>
  <si>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</si>
  <si>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</si>
  <si>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</si>
  <si>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</si>
  <si>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</si>
  <si>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</si>
  <si>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</si>
  <si>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</si>
  <si>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</si>
  <si>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</si>
  <si>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</si>
  <si>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</si>
  <si>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</si>
  <si>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</si>
  <si>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</si>
  <si>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</si>
  <si>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</si>
  <si>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</si>
  <si>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</si>
  <si>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</si>
  <si>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</si>
  <si>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</si>
  <si>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</si>
  <si>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</si>
  <si>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</si>
  <si>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</si>
  <si>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</si>
  <si>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</si>
  <si>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</si>
  <si>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</si>
  <si>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</si>
  <si>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</si>
  <si>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</si>
  <si>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</si>
  <si>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</si>
  <si>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</si>
  <si>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</si>
  <si>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</si>
  <si>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</si>
  <si>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</si>
  <si>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</si>
  <si>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</si>
  <si>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</si>
  <si>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</si>
  <si>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</si>
  <si>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</si>
  <si>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</si>
  <si>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</si>
  <si>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</si>
  <si>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</si>
  <si>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</si>
  <si>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</si>
  <si>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</si>
  <si>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</si>
  <si>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</si>
  <si>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</si>
  <si>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</si>
  <si>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</si>
  <si>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</si>
  <si>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</si>
  <si>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</si>
  <si>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</si>
  <si>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</si>
  <si>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</si>
  <si>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</si>
  <si>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</si>
  <si>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</si>
  <si>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</si>
  <si>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</si>
  <si>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</si>
  <si>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</si>
  <si>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</si>
  <si>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</si>
  <si>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</si>
  <si>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</si>
  <si>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</si>
  <si>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</si>
  <si>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</si>
  <si>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</si>
  <si>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</si>
  <si>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</si>
  <si>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</si>
  <si>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</si>
  <si>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</si>
  <si>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</si>
  <si>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</si>
  <si>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</si>
  <si>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</si>
  <si>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</si>
  <si>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</si>
  <si>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</si>
  <si>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</si>
  <si>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</si>
  <si>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</si>
  <si>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</si>
  <si>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</si>
  <si>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</si>
  <si>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</si>
  <si>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</si>
  <si>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</si>
  <si>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</si>
  <si>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</si>
  <si>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</si>
  <si>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</si>
  <si>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</si>
  <si>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</si>
  <si>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</si>
  <si>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</si>
  <si>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</si>
  <si>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</si>
  <si>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</si>
  <si>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</si>
  <si>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</si>
  <si>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</si>
  <si>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</si>
  <si>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</si>
  <si>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</si>
  <si>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</si>
  <si>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</si>
  <si>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</si>
  <si>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</si>
  <si>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</si>
  <si>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</si>
  <si>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</si>
  <si>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</si>
  <si>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</si>
  <si>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</si>
  <si>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</si>
  <si>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</si>
  <si>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</si>
  <si>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</si>
  <si>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</si>
  <si>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</si>
  <si>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</si>
  <si>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</si>
  <si>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</si>
  <si>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</si>
  <si>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</si>
  <si>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</si>
  <si>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</si>
  <si>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</si>
  <si>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</si>
  <si>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</si>
  <si>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</si>
  <si>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</si>
  <si>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</si>
  <si>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</si>
  <si>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</si>
  <si>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</si>
  <si>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</si>
  <si>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</si>
  <si>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</si>
  <si>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</si>
  <si>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</si>
  <si>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</si>
  <si>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</si>
  <si>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</si>
  <si>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</si>
  <si>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</si>
  <si>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</si>
  <si>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</si>
  <si>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</si>
  <si>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</si>
  <si>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</si>
  <si>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</si>
  <si>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</si>
  <si>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</si>
  <si>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</si>
  <si>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</si>
  <si>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</si>
  <si>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</si>
  <si>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</si>
  <si>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</si>
  <si>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</si>
  <si>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</si>
  <si>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</si>
  <si>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</si>
  <si>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</si>
  <si>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</si>
  <si>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</si>
  <si>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</si>
  <si>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</si>
  <si>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</si>
  <si>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</si>
  <si>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</si>
  <si>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</si>
  <si>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</si>
  <si>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</si>
  <si>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</si>
  <si>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</si>
  <si>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</si>
  <si>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</si>
  <si>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</si>
  <si>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</si>
  <si>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</si>
  <si>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</si>
  <si>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</si>
  <si>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</si>
  <si>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</si>
  <si>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</si>
  <si>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</si>
  <si>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</si>
  <si>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</si>
  <si>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</si>
  <si>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</si>
  <si>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</si>
  <si>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</si>
  <si>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</si>
  <si>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</si>
  <si>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</si>
  <si>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</si>
  <si>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</si>
  <si>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</si>
  <si>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</si>
  <si>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</si>
  <si>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</si>
  <si>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</si>
  <si>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</si>
  <si>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</si>
  <si>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</si>
  <si>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</si>
  <si>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</si>
  <si>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</si>
  <si>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</si>
  <si>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</si>
  <si>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</si>
  <si>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</si>
  <si>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</si>
  <si>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</si>
  <si>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</si>
  <si>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</si>
  <si>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</si>
  <si>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</si>
  <si>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</si>
  <si>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</si>
  <si>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</si>
  <si>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</si>
  <si>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</si>
  <si>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</si>
  <si>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</si>
  <si>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</si>
  <si>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</si>
  <si>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</si>
  <si>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</si>
  <si>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</si>
  <si>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</si>
  <si>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</si>
  <si>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</si>
  <si>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</si>
  <si>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</si>
  <si>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</si>
  <si>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</si>
  <si>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</si>
  <si>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</si>
  <si>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</si>
  <si>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</si>
  <si>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</si>
  <si>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</si>
  <si>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</si>
  <si>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</si>
  <si>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</si>
  <si>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</si>
  <si>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</si>
  <si>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</si>
  <si>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</si>
  <si>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</si>
  <si>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</si>
  <si>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</si>
  <si>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</si>
  <si>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</si>
  <si>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</si>
  <si>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</si>
  <si>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</si>
  <si>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</si>
  <si>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</si>
  <si>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</si>
  <si>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</si>
  <si>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</si>
  <si>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</si>
  <si>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</si>
  <si>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</si>
  <si>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</si>
  <si>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</si>
  <si>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</si>
  <si>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</si>
  <si>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</si>
  <si>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</si>
  <si>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</si>
  <si>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</si>
  <si>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</si>
  <si>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</si>
  <si>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</si>
  <si>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</si>
  <si>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</si>
  <si>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</si>
  <si>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</si>
  <si>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</si>
  <si>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</si>
  <si>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</si>
  <si>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</si>
  <si>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</si>
  <si>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</si>
  <si>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</si>
  <si>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</si>
  <si>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</si>
  <si>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</si>
  <si>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</si>
  <si>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</si>
  <si>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</si>
  <si>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</si>
  <si>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</si>
  <si>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</si>
  <si>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</si>
  <si>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</si>
  <si>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</si>
  <si>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</si>
  <si>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</si>
  <si>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</si>
  <si>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</si>
  <si>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</si>
  <si>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</si>
  <si>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</si>
  <si>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</si>
  <si>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</si>
  <si>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</si>
  <si>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</si>
  <si>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</si>
  <si>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</si>
  <si>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</si>
  <si>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</si>
  <si>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</si>
  <si>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</si>
  <si>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</si>
  <si>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</si>
  <si>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</si>
  <si>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</si>
  <si>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</si>
  <si>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</si>
  <si>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</si>
  <si>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</si>
  <si>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</si>
  <si>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</si>
  <si>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</si>
  <si>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</si>
  <si>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</si>
  <si>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</si>
  <si>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</si>
  <si>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</si>
  <si>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</si>
  <si>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</si>
  <si>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</si>
  <si>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</si>
  <si>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</si>
  <si>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</si>
  <si>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</si>
  <si>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</si>
  <si>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</si>
  <si>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</si>
  <si>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</si>
  <si>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</si>
  <si>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</si>
  <si>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</si>
  <si>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</si>
  <si>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</si>
  <si>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</si>
  <si>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</si>
  <si>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</si>
  <si>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</si>
  <si>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</si>
  <si>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</si>
  <si>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</si>
  <si>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</si>
  <si>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</si>
  <si>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</si>
  <si>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</si>
  <si>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</si>
  <si>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</si>
  <si>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</si>
  <si>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</si>
  <si>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</si>
  <si>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</si>
  <si>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</si>
  <si>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</si>
  <si>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</si>
  <si>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</si>
  <si>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</si>
  <si>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</si>
  <si>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</si>
  <si>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</si>
  <si>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</si>
  <si>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</si>
  <si>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</si>
  <si>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</si>
  <si>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</si>
  <si>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</si>
  <si>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</si>
  <si>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</si>
  <si>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</si>
  <si>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</si>
  <si>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</si>
  <si>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</si>
  <si>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</si>
  <si>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</si>
  <si>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</si>
  <si>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</si>
  <si>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</si>
  <si>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</si>
  <si>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</si>
  <si>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</si>
  <si>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</si>
  <si>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</si>
  <si>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</si>
  <si>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</si>
  <si>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</si>
  <si>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</si>
  <si>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</si>
  <si>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</si>
  <si>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</si>
  <si>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</si>
  <si>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</si>
  <si>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</si>
  <si>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</si>
  <si>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</si>
  <si>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</si>
  <si>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</si>
  <si>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</si>
  <si>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</si>
  <si>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</si>
  <si>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</si>
  <si>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</si>
  <si>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</si>
  <si>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</si>
  <si>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</si>
  <si>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</si>
  <si>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</si>
  <si>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</si>
  <si>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</si>
  <si>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</si>
  <si>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</si>
  <si>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</si>
  <si>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</si>
  <si>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</si>
  <si>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</si>
  <si>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</si>
  <si>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</si>
  <si>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</si>
  <si>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</si>
  <si>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</si>
  <si>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</si>
  <si>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</si>
  <si>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</si>
  <si>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</si>
  <si>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</si>
  <si>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</si>
  <si>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</si>
  <si>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</si>
  <si>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</si>
  <si>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</si>
  <si>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</si>
  <si>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</si>
  <si>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</si>
  <si>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</si>
  <si>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</si>
  <si>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</si>
  <si>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</si>
  <si>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</si>
  <si>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</si>
  <si>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</si>
  <si>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</si>
  <si>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</si>
  <si>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</si>
  <si>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</si>
  <si>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</si>
  <si>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</si>
  <si>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</si>
  <si>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</si>
  <si>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</si>
  <si>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</si>
  <si>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</si>
  <si>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</si>
  <si>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</si>
  <si>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</si>
  <si>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</si>
  <si>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</si>
  <si>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</si>
  <si>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</si>
  <si>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</si>
  <si>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</si>
  <si>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</si>
  <si>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</si>
  <si>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</si>
  <si>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</si>
  <si>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</si>
  <si>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</si>
  <si>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</si>
  <si>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</si>
  <si>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</si>
  <si>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</si>
  <si>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</si>
  <si>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</si>
  <si>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</si>
  <si>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</si>
  <si>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</si>
  <si>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</si>
  <si>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</si>
  <si>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</si>
  <si>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</si>
  <si>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</si>
  <si>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</si>
  <si>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</si>
  <si>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</si>
  <si>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</si>
  <si>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</si>
  <si>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</si>
  <si>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</si>
  <si>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</si>
  <si>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</si>
  <si>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</si>
  <si>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</si>
  <si>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</si>
  <si>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</si>
  <si>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</si>
  <si>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</si>
  <si>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</si>
  <si>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</si>
  <si>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</si>
  <si>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</si>
  <si>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</si>
  <si>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</si>
  <si>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</si>
  <si>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</si>
  <si>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</si>
  <si>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</si>
  <si>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</si>
  <si>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</si>
  <si>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</si>
  <si>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</si>
  <si>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</si>
  <si>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</si>
  <si>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</si>
  <si>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</si>
  <si>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</si>
  <si>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</si>
  <si>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</si>
  <si>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</si>
  <si>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</si>
  <si>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</si>
  <si>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</si>
  <si>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</si>
  <si>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</si>
  <si>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</si>
  <si>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</si>
  <si>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</si>
  <si>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</si>
  <si>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</si>
  <si>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</si>
  <si>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</si>
  <si>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</si>
  <si>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</si>
  <si>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</si>
  <si>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</si>
  <si>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</si>
  <si>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</si>
  <si>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</si>
  <si>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</si>
  <si>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</si>
  <si>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</si>
  <si>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</si>
  <si>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</si>
  <si>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</si>
  <si>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</si>
  <si>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</si>
  <si>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</si>
  <si>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</si>
  <si>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</si>
  <si>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</si>
  <si>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</si>
  <si>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</si>
  <si>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</si>
  <si>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</si>
  <si>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</si>
  <si>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</si>
  <si>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</si>
  <si>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</si>
  <si>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</si>
  <si>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</si>
  <si>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</si>
  <si>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</si>
  <si>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</si>
  <si>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</si>
  <si>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</si>
  <si>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</si>
  <si>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</si>
  <si>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</si>
  <si>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</si>
  <si>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</si>
  <si>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</si>
  <si>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</si>
  <si>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</si>
  <si>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</si>
  <si>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</si>
  <si>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</si>
  <si>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</si>
  <si>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</si>
  <si>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</si>
  <si>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</si>
  <si>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</si>
  <si>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</si>
  <si>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</si>
  <si>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</si>
  <si>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</si>
  <si>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</si>
  <si>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</si>
  <si>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</si>
  <si>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</si>
  <si>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</si>
  <si>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</si>
  <si>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</si>
  <si>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</si>
  <si>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</si>
  <si>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</si>
  <si>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</si>
  <si>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</si>
  <si>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</si>
  <si>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</si>
  <si>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</si>
  <si>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</si>
  <si>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</si>
  <si>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</si>
  <si>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</si>
  <si>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</si>
  <si>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</si>
  <si>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</si>
  <si>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</si>
  <si>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</si>
  <si>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</si>
  <si>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</si>
  <si>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</si>
  <si>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</si>
  <si>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</si>
  <si>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</si>
  <si>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</si>
  <si>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</si>
  <si>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</si>
  <si>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</si>
  <si>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</si>
  <si>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</si>
  <si>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</si>
  <si>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</si>
  <si>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</si>
  <si>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</si>
  <si>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</si>
  <si>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</si>
  <si>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</si>
  <si>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</si>
  <si>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</si>
  <si>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</si>
  <si>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</si>
  <si>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</si>
  <si>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</si>
  <si>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</si>
  <si>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</si>
  <si>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</si>
  <si>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</si>
  <si>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</si>
  <si>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</si>
  <si>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</si>
  <si>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</si>
  <si>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</si>
  <si>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</si>
  <si>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</si>
  <si>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</si>
  <si>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</si>
  <si>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</si>
  <si>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</si>
  <si>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</si>
  <si>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</si>
  <si>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</si>
  <si>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</si>
  <si>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</si>
  <si>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</si>
  <si>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</si>
  <si>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</si>
  <si>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</si>
  <si>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</si>
  <si>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</si>
  <si>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</si>
  <si>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</si>
  <si>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</si>
  <si>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</si>
  <si>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</si>
  <si>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</si>
  <si>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</si>
  <si>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</si>
  <si>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</si>
  <si>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</si>
  <si>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</si>
  <si>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</si>
  <si>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</si>
  <si>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</si>
  <si>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</si>
  <si>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</si>
  <si>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</si>
  <si>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</si>
  <si>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</si>
  <si>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</si>
  <si>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</si>
  <si>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</si>
  <si>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</si>
  <si>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</si>
  <si>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</si>
  <si>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</si>
  <si>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</si>
  <si>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</si>
  <si>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</si>
  <si>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</si>
  <si>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</si>
  <si>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</si>
  <si>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</si>
  <si>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</si>
  <si>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</si>
  <si>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</si>
  <si>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</si>
  <si>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</si>
  <si>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</si>
  <si>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</si>
  <si>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</si>
  <si>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</si>
  <si>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</si>
  <si>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</si>
  <si>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</si>
  <si>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</si>
  <si>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</si>
  <si>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</si>
  <si>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</si>
  <si>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</si>
  <si>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</si>
  <si>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</si>
  <si>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</si>
  <si>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</si>
  <si>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</si>
  <si>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</si>
  <si>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</si>
  <si>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</si>
  <si>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</si>
  <si>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</si>
  <si>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</si>
  <si>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</si>
  <si>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</si>
  <si>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</si>
  <si>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</si>
  <si>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</si>
  <si>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</si>
  <si>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</si>
  <si>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</si>
  <si>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</si>
  <si>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</si>
  <si>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</si>
  <si>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</si>
  <si>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</si>
  <si>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</si>
  <si>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</si>
  <si>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</si>
  <si>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</si>
  <si>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</si>
  <si>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</si>
  <si>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</si>
  <si>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</si>
  <si>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</si>
  <si>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</si>
  <si>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</si>
  <si>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</si>
  <si>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</si>
  <si>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</si>
  <si>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</si>
  <si>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</si>
  <si>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</si>
  <si>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</si>
  <si>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</si>
  <si>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</si>
  <si>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</si>
  <si>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</si>
  <si>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</si>
  <si>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</si>
  <si>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</si>
  <si>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</si>
  <si>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</si>
  <si>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</si>
  <si>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</si>
  <si>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</si>
  <si>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</si>
  <si>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</si>
  <si>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</si>
  <si>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</si>
  <si>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</si>
  <si>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</si>
  <si>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</si>
  <si>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</si>
  <si>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</si>
  <si>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</si>
  <si>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</si>
  <si>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</si>
  <si>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</si>
  <si>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</si>
  <si>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</si>
  <si>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</si>
  <si>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</si>
  <si>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</si>
  <si>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</si>
  <si>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</si>
  <si>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</si>
  <si>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</si>
  <si>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</si>
  <si>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</si>
  <si>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</si>
  <si>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</si>
  <si>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</si>
  <si>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</si>
  <si>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</si>
  <si>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</si>
  <si>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</si>
  <si>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</si>
  <si>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</si>
  <si>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</si>
  <si>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</si>
  <si>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</si>
  <si>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</si>
  <si>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</si>
  <si>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</si>
  <si>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</si>
  <si>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</si>
  <si>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</si>
  <si>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</si>
  <si>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</si>
  <si>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</si>
  <si>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</si>
  <si>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</si>
  <si>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</si>
  <si>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</si>
  <si>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</si>
  <si>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</si>
  <si>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</si>
  <si>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</si>
  <si>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</si>
  <si>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</si>
  <si>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</si>
  <si>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</si>
  <si>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</si>
  <si>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</si>
  <si>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</si>
  <si>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</si>
  <si>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</si>
  <si>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</si>
  <si>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</si>
  <si>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</si>
  <si>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</si>
  <si>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</si>
  <si>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</si>
  <si>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</si>
  <si>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</si>
  <si>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</si>
  <si>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</si>
  <si>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</si>
  <si>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</si>
  <si>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</si>
  <si>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</si>
  <si>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</si>
  <si>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</si>
  <si>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</si>
  <si>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</si>
  <si>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</si>
  <si>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</si>
  <si>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</si>
  <si>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</si>
  <si>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</si>
  <si>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</si>
  <si>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</si>
  <si>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</si>
  <si>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</si>
  <si>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</si>
  <si>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</si>
  <si>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</si>
  <si>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</si>
  <si>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</si>
  <si>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</si>
  <si>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</si>
  <si>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</si>
  <si>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</si>
  <si>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</si>
  <si>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</si>
  <si>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</si>
  <si>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</si>
  <si>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</si>
  <si>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</si>
  <si>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</si>
  <si>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</si>
  <si>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</si>
  <si>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</si>
  <si>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</si>
  <si>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</si>
  <si>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</si>
  <si>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</si>
  <si>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</si>
  <si>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</si>
  <si>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</si>
  <si>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</si>
  <si>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</si>
  <si>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</si>
  <si>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</si>
  <si>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</si>
  <si>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</si>
  <si>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</si>
  <si>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</si>
  <si>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</si>
  <si>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</si>
  <si>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</si>
  <si>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</si>
  <si>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</si>
  <si>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</si>
  <si>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</si>
  <si>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</si>
  <si>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</si>
  <si>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</si>
  <si>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</si>
  <si>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</si>
  <si>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</si>
  <si>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</si>
  <si>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</si>
  <si>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</si>
  <si>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</si>
  <si>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</si>
  <si>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</si>
  <si>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</si>
  <si>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</si>
  <si>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</si>
  <si>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</si>
  <si>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</si>
  <si>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</si>
  <si>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</si>
  <si>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</si>
  <si>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</si>
  <si>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</si>
  <si>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</si>
  <si>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</si>
  <si>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</si>
  <si>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</si>
  <si>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</si>
  <si>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</si>
  <si>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</si>
  <si>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</si>
  <si>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</si>
  <si>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</si>
  <si>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</si>
  <si>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</si>
  <si>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</si>
  <si>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</si>
  <si>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</si>
  <si>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</si>
  <si>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</si>
  <si>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</si>
  <si>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</si>
  <si>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</si>
  <si>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</si>
  <si>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</si>
  <si>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</si>
  <si>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</si>
  <si>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</si>
  <si>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</si>
  <si>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</si>
  <si>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</si>
  <si>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</si>
  <si>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</si>
  <si>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</si>
  <si>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</si>
  <si>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</si>
  <si>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</si>
  <si>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</si>
  <si>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</si>
  <si>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</si>
  <si>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</si>
  <si>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</si>
  <si>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</si>
  <si>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</si>
  <si>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</si>
  <si>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</si>
  <si>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</si>
  <si>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</si>
  <si>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</si>
  <si>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</si>
  <si>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</si>
  <si>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</si>
  <si>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</si>
  <si>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</si>
  <si>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</si>
  <si>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</si>
  <si>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</si>
  <si>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</si>
  <si>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</si>
  <si>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</si>
  <si>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</si>
  <si>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</si>
  <si>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</si>
  <si>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</si>
  <si>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</si>
  <si>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</si>
  <si>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</si>
  <si>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</si>
  <si>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</si>
  <si>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</si>
  <si>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</si>
  <si>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</si>
  <si>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</si>
  <si>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</si>
  <si>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</si>
  <si>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</si>
  <si>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</si>
  <si>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</si>
  <si>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</si>
  <si>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</si>
  <si>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</si>
  <si>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</si>
  <si>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</si>
  <si>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</si>
  <si>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</si>
  <si>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</si>
  <si>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</si>
  <si>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</si>
  <si>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</si>
  <si>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</si>
  <si>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</si>
  <si>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</si>
  <si>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</si>
  <si>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</si>
  <si>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</si>
  <si>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</si>
  <si>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</si>
  <si>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</si>
  <si>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</si>
  <si>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</si>
  <si>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</si>
  <si>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</si>
  <si>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</si>
  <si>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</si>
  <si>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</si>
  <si>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</si>
  <si>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</si>
  <si>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</si>
  <si>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</si>
  <si>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</si>
  <si>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</si>
  <si>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</si>
  <si>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</si>
  <si>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</si>
  <si>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</si>
  <si>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</si>
  <si>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</si>
  <si>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</si>
  <si>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</si>
  <si>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</si>
  <si>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</si>
  <si>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</si>
  <si>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</si>
  <si>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</si>
  <si>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</si>
  <si>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</si>
  <si>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</si>
  <si>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</si>
  <si>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</si>
  <si>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</si>
  <si>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</si>
  <si>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</si>
  <si>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</si>
  <si>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</si>
  <si>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</si>
  <si>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</si>
  <si>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</si>
  <si>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</si>
  <si>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</si>
  <si>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</si>
  <si>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</si>
  <si>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</si>
  <si>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</si>
  <si>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</si>
  <si>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</si>
  <si>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</si>
  <si>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</si>
  <si>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</si>
  <si>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</si>
  <si>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</si>
  <si>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</si>
  <si>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</si>
  <si>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</si>
  <si>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</si>
  <si>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</si>
  <si>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</si>
  <si>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</si>
  <si>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</si>
  <si>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</si>
  <si>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</si>
  <si>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</si>
  <si>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</si>
  <si>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</si>
  <si>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</si>
  <si>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</si>
  <si>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</si>
  <si>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</si>
  <si>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</si>
  <si>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</si>
  <si>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</si>
  <si>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</si>
  <si>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</si>
  <si>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</si>
  <si>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</si>
  <si>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</si>
  <si>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</si>
  <si>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</si>
  <si>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</si>
  <si>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</si>
  <si>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</si>
  <si>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</si>
  <si>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</si>
  <si>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</si>
  <si>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</si>
  <si>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</si>
  <si>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</si>
  <si>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</si>
  <si>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</si>
  <si>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</si>
  <si>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</si>
  <si>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</si>
  <si>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</si>
  <si>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</si>
  <si>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</si>
  <si>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</si>
  <si>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</si>
  <si>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</si>
  <si>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</si>
  <si>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</si>
  <si>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</si>
  <si>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</si>
  <si>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</si>
  <si>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</si>
  <si>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</si>
  <si>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</si>
  <si>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</si>
  <si>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</si>
  <si>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</si>
  <si>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</si>
  <si>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</si>
  <si>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</si>
  <si>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</si>
  <si>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</si>
  <si>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</si>
  <si>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</si>
  <si>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</si>
  <si>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</si>
  <si>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</si>
  <si>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</si>
  <si>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</si>
  <si>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</si>
  <si>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</si>
  <si>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</si>
  <si>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</si>
  <si>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</si>
  <si>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</si>
  <si>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</si>
  <si>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</si>
  <si>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</si>
  <si>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</si>
  <si>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</si>
  <si>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</si>
  <si>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</si>
  <si>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</si>
  <si>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</si>
  <si>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</si>
  <si>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</si>
  <si>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</si>
  <si>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</si>
  <si>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</si>
  <si>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</si>
  <si>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</si>
  <si>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</si>
  <si>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</si>
  <si>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</si>
  <si>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</si>
  <si>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</si>
  <si>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</si>
  <si>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</si>
  <si>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</si>
  <si>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</si>
  <si>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</si>
  <si>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</si>
  <si>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</si>
  <si>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</si>
  <si>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</si>
  <si>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</si>
  <si>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</si>
  <si>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</si>
  <si>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</si>
  <si>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</si>
  <si>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</si>
  <si>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</si>
  <si>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</si>
  <si>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</si>
  <si>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</si>
  <si>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</si>
  <si>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</si>
  <si>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</si>
  <si>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</si>
  <si>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</si>
  <si>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</si>
  <si>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</si>
  <si>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</si>
  <si>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</si>
  <si>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</si>
  <si>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</si>
  <si>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</si>
  <si>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</si>
  <si>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</si>
  <si>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</si>
  <si>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</si>
  <si>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</si>
  <si>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</si>
  <si>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</si>
  <si>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</si>
  <si>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</si>
  <si>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</si>
  <si>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</si>
  <si>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</si>
  <si>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</si>
  <si>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</si>
  <si>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</si>
  <si>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</si>
  <si>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</si>
  <si>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</si>
  <si>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</si>
  <si>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</si>
  <si>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</si>
  <si>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</si>
  <si>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</si>
  <si>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</si>
  <si>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</si>
  <si>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</si>
  <si>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</si>
  <si>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</si>
  <si>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</si>
  <si>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</si>
  <si>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</si>
  <si>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</si>
  <si>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</si>
  <si>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</si>
  <si>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</si>
  <si>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</si>
  <si>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</si>
  <si>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</si>
  <si>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</si>
  <si>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</si>
  <si>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</si>
  <si>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</si>
  <si>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</si>
  <si>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</si>
  <si>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</si>
  <si>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</si>
  <si>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</si>
  <si>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</si>
  <si>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</si>
  <si>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</si>
  <si>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</si>
  <si>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</si>
  <si>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</si>
  <si>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</si>
  <si>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</si>
  <si>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</si>
  <si>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</si>
  <si>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</si>
  <si>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</si>
  <si>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</si>
  <si>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</si>
  <si>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</si>
  <si>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</si>
  <si>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</si>
  <si>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</si>
  <si>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</si>
  <si>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</si>
  <si>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</si>
  <si>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</si>
  <si>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</si>
  <si>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</si>
  <si>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</si>
  <si>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</si>
  <si>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</si>
  <si>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</si>
  <si>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</si>
  <si>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</si>
  <si>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</si>
  <si>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</si>
  <si>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</si>
  <si>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</si>
  <si>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</si>
  <si>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</si>
  <si>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</si>
  <si>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</si>
  <si>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</si>
  <si>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</si>
  <si>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</si>
  <si>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</si>
  <si>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</si>
  <si>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</si>
  <si>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</si>
  <si>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</si>
  <si>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</si>
  <si>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</si>
  <si>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</si>
  <si>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</si>
  <si>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</si>
  <si>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</si>
  <si>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</si>
  <si>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</si>
  <si>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</si>
  <si>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</si>
  <si>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</si>
  <si>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</si>
  <si>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</si>
  <si>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</si>
  <si>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</si>
  <si>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</si>
  <si>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</si>
  <si>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</si>
  <si>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</si>
  <si>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</si>
  <si>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</si>
  <si>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</si>
  <si>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</si>
  <si>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</si>
  <si>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</si>
  <si>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</si>
  <si>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</si>
  <si>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</si>
  <si>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</si>
  <si>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</si>
  <si>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</si>
  <si>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</si>
  <si>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</si>
  <si>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</si>
  <si>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</si>
  <si>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</si>
  <si>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</si>
  <si>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</si>
  <si>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</si>
  <si>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</si>
  <si>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</si>
  <si>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</si>
  <si>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</si>
  <si>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</si>
  <si>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</si>
  <si>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</si>
  <si>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</si>
  <si>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</si>
  <si>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</si>
  <si>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</si>
  <si>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</si>
  <si>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</si>
  <si>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</si>
  <si>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</si>
  <si>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</si>
  <si>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</si>
  <si>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</si>
  <si>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</si>
  <si>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</si>
  <si>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</si>
  <si>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</si>
  <si>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</si>
  <si>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</si>
  <si>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</si>
  <si>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</si>
  <si>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</si>
  <si>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</si>
  <si>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</si>
  <si>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</si>
  <si>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</si>
  <si>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</si>
  <si>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</si>
  <si>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</si>
  <si>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</si>
  <si>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</si>
  <si>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</si>
  <si>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</si>
  <si>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</si>
  <si>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</si>
  <si>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</si>
  <si>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</si>
  <si>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</si>
  <si>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</si>
  <si>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</si>
  <si>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</si>
  <si>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</si>
  <si>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</si>
  <si>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</si>
  <si>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</si>
  <si>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</si>
  <si>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</si>
  <si>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</si>
  <si>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</si>
  <si>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</si>
  <si>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</si>
  <si>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</si>
  <si>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</si>
  <si>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</si>
  <si>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</si>
  <si>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</si>
  <si>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</si>
  <si>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</si>
  <si>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</si>
  <si>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</si>
  <si>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</si>
  <si>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</si>
  <si>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</si>
  <si>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</si>
  <si>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</si>
  <si>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</si>
  <si>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</si>
  <si>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</si>
  <si>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</si>
  <si>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</si>
  <si>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</si>
  <si>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</si>
  <si>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</si>
  <si>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</si>
  <si>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</si>
  <si>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</si>
  <si>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</si>
  <si>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</si>
  <si>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</si>
  <si>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</si>
  <si>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</si>
  <si>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</si>
  <si>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</si>
  <si>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</si>
  <si>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</si>
  <si>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</si>
  <si>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</si>
  <si>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</si>
  <si>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</si>
  <si>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</si>
  <si>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</si>
  <si>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</si>
  <si>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</si>
  <si>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</si>
  <si>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</si>
  <si>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</si>
  <si>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</si>
  <si>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</si>
  <si>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</si>
  <si>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</si>
  <si>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</si>
  <si>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</si>
  <si>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</si>
  <si>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</si>
  <si>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</si>
  <si>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</si>
  <si>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</si>
  <si>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</si>
  <si>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</si>
  <si>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</si>
  <si>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</si>
  <si>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</si>
  <si>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</si>
  <si>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</si>
  <si>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</si>
  <si>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</si>
  <si>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</si>
  <si>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</si>
  <si>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</si>
  <si>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</si>
  <si>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</si>
  <si>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</si>
  <si>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</si>
  <si>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</si>
  <si>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</si>
  <si>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</si>
  <si>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</si>
  <si>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</si>
  <si>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</si>
  <si>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</si>
  <si>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</si>
  <si>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</si>
  <si>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</si>
  <si>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</si>
  <si>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</si>
  <si>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</si>
  <si>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</si>
  <si>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</si>
  <si>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</si>
  <si>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</si>
  <si>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</si>
  <si>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</si>
  <si>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</si>
  <si>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</si>
  <si>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</si>
  <si>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</si>
  <si>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</si>
  <si>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</si>
  <si>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</si>
  <si>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</si>
  <si>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</si>
  <si>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</si>
  <si>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</si>
  <si>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</si>
  <si>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</si>
  <si>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</si>
  <si>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</si>
  <si>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</si>
  <si>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</si>
  <si>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</si>
  <si>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</si>
  <si>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</si>
  <si>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</si>
  <si>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</si>
  <si>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</si>
  <si>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</si>
  <si>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</si>
  <si>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</si>
  <si>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</si>
  <si>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</si>
  <si>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</si>
  <si>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</si>
  <si>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</si>
  <si>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</si>
  <si>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</si>
  <si>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</si>
  <si>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</si>
  <si>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</si>
  <si>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</si>
  <si>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</si>
  <si>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</si>
  <si>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</si>
  <si>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</si>
  <si>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</si>
  <si>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</si>
  <si>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</si>
  <si>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</si>
  <si>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</si>
  <si>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</si>
  <si>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</si>
  <si>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</si>
  <si>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</si>
  <si>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</si>
  <si>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</si>
  <si>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</si>
  <si>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</si>
  <si>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</si>
  <si>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</si>
  <si>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</si>
  <si>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</si>
  <si>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</si>
  <si>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</si>
  <si>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</si>
  <si>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</si>
  <si>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</si>
  <si>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</si>
  <si>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</si>
  <si>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</si>
  <si>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</si>
  <si>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</si>
  <si>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</si>
  <si>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</si>
  <si>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</si>
  <si>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</si>
  <si>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</si>
  <si>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</si>
  <si>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</si>
  <si>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</si>
  <si>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</si>
  <si>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</si>
  <si>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</si>
  <si>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</si>
  <si>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</si>
  <si>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</si>
  <si>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</si>
  <si>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</si>
  <si>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</si>
  <si>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</si>
  <si>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</si>
  <si>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</si>
  <si>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</si>
  <si>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</si>
  <si>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</si>
  <si>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</si>
  <si>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</si>
  <si>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</si>
  <si>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</si>
  <si>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</si>
  <si>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</si>
  <si>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</si>
  <si>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</si>
  <si>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</si>
  <si>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</si>
  <si>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</si>
  <si>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</si>
  <si>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</si>
  <si>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</si>
  <si>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</si>
  <si>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</si>
  <si>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</si>
  <si>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</si>
  <si>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</si>
  <si>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</si>
  <si>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</si>
  <si>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</si>
  <si>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</si>
  <si>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</si>
  <si>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</si>
  <si>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</si>
  <si>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</si>
  <si>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</si>
  <si>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</si>
  <si>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</si>
  <si>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</si>
  <si>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</si>
  <si>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</si>
  <si>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</si>
  <si>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</si>
  <si>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</si>
  <si>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</si>
  <si>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</si>
  <si>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</si>
  <si>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</si>
  <si>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</si>
  <si>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</si>
  <si>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</si>
  <si>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</si>
  <si>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</si>
  <si>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</si>
  <si>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</si>
  <si>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</si>
  <si>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</si>
  <si>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</si>
  <si>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</si>
  <si>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</si>
  <si>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</si>
  <si>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</si>
  <si>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</si>
  <si>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</si>
  <si>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</si>
  <si>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</si>
  <si>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</si>
  <si>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</si>
  <si>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</si>
  <si>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</si>
  <si>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</si>
  <si>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</si>
  <si>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</si>
  <si>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</si>
  <si>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</si>
  <si>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</si>
  <si>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</si>
  <si>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</si>
  <si>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</si>
  <si>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</si>
  <si>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</si>
  <si>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</si>
  <si>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</si>
  <si>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</si>
  <si>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</si>
  <si>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</si>
  <si>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</si>
  <si>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</si>
  <si>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</si>
  <si>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</si>
  <si>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</si>
  <si>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</si>
  <si>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</si>
  <si>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</si>
  <si>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</si>
  <si>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</si>
  <si>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</si>
  <si>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</si>
  <si>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</si>
  <si>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</si>
  <si>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</si>
  <si>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</si>
  <si>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</si>
  <si>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</si>
  <si>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</si>
  <si>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</si>
  <si>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</si>
  <si>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</si>
  <si>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</si>
  <si>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</si>
  <si>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</si>
  <si>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</si>
  <si>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</si>
  <si>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</si>
  <si>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</si>
  <si>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</si>
  <si>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</si>
  <si>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</si>
  <si>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</si>
  <si>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</si>
  <si>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</si>
  <si>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</si>
  <si>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</si>
  <si>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</si>
  <si>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</si>
  <si>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</si>
  <si>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</si>
  <si>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</si>
  <si>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</si>
  <si>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</si>
  <si>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</si>
  <si>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</si>
  <si>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</si>
  <si>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</si>
  <si>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</si>
  <si>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</si>
  <si>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</si>
  <si>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</si>
  <si>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</si>
  <si>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</si>
  <si>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</si>
  <si>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</si>
  <si>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</si>
  <si>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</si>
  <si>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</si>
  <si>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</si>
  <si>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</si>
  <si>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</si>
  <si>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</si>
  <si>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</si>
  <si>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</si>
  <si>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</si>
  <si>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</si>
  <si>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</si>
  <si>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</si>
  <si>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</si>
  <si>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</si>
  <si>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</si>
  <si>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</si>
  <si>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</si>
  <si>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</si>
  <si>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</si>
  <si>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</si>
  <si>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</si>
  <si>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</si>
  <si>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</si>
  <si>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</si>
  <si>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</si>
  <si>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</si>
  <si>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</si>
  <si>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</si>
  <si>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</si>
  <si>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</si>
  <si>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</si>
  <si>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</si>
  <si>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</si>
  <si>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</si>
  <si>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</si>
  <si>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</si>
  <si>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</si>
  <si>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</si>
  <si>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</si>
  <si>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</si>
  <si>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</si>
  <si>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</si>
  <si>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</si>
  <si>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</si>
  <si>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</si>
  <si>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</si>
  <si>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</si>
  <si>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</si>
  <si>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</si>
  <si>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</si>
  <si>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</si>
  <si>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</si>
  <si>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</si>
  <si>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</si>
  <si>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</si>
  <si>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</si>
  <si>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</si>
  <si>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</si>
  <si>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</si>
  <si>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</si>
  <si>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</si>
  <si>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</si>
  <si>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</si>
  <si>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</si>
  <si>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</si>
  <si>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</si>
  <si>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</si>
  <si>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</si>
  <si>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</si>
  <si>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</si>
  <si>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</si>
  <si>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</si>
  <si>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</si>
  <si>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</si>
  <si>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</si>
  <si>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</si>
  <si>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</si>
  <si>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</si>
  <si>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</si>
  <si>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</si>
  <si>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</si>
  <si>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</si>
  <si>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</si>
  <si>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</si>
  <si>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</si>
  <si>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</si>
  <si>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</si>
  <si>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</si>
  <si>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</si>
  <si>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</si>
  <si>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</si>
  <si>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</si>
  <si>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</si>
  <si>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</si>
  <si>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</si>
  <si>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</si>
  <si>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</si>
  <si>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</si>
  <si>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</si>
  <si>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</si>
  <si>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</si>
  <si>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</si>
  <si>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</si>
  <si>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</si>
  <si>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</si>
  <si>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</si>
  <si>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</si>
  <si>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</si>
  <si>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</si>
  <si>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</si>
  <si>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</si>
  <si>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</si>
  <si>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</si>
  <si>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</si>
  <si>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</si>
  <si>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</si>
  <si>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</si>
  <si>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</si>
  <si>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</si>
  <si>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</si>
  <si>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</si>
  <si>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</si>
  <si>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</si>
  <si>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</si>
  <si>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</si>
  <si>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</si>
  <si>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</si>
  <si>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</si>
  <si>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</si>
  <si>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</si>
  <si>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</si>
  <si>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</si>
  <si>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</si>
  <si>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</si>
  <si>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</si>
  <si>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</si>
  <si>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</si>
  <si>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</si>
  <si>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</si>
  <si>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</si>
  <si>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</si>
  <si>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</si>
  <si>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</si>
  <si>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</si>
  <si>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</si>
  <si>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</si>
  <si>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</si>
  <si>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</si>
  <si>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</si>
  <si>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</si>
  <si>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</si>
  <si>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</si>
  <si>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</si>
  <si>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</si>
  <si>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</si>
  <si>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</si>
  <si>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</si>
  <si>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</si>
  <si>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</si>
  <si>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</si>
  <si>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</si>
  <si>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</si>
  <si>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</si>
  <si>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</si>
  <si>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</si>
  <si>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</si>
  <si>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</si>
  <si>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</si>
  <si>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</si>
  <si>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</si>
  <si>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</si>
  <si>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</si>
  <si>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</si>
  <si>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</si>
  <si>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</si>
  <si>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</si>
  <si>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</si>
  <si>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</si>
  <si>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</si>
  <si>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</si>
  <si>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</si>
  <si>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</si>
  <si>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</si>
  <si>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</si>
  <si>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</si>
  <si>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</si>
  <si>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</si>
  <si>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</si>
  <si>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</si>
  <si>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</si>
  <si>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</si>
  <si>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</si>
  <si>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</si>
  <si>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</si>
  <si>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</si>
  <si>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</si>
  <si>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</si>
  <si>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</si>
  <si>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</si>
  <si>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</si>
  <si>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</si>
  <si>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</si>
  <si>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</si>
  <si>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</si>
  <si>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</si>
  <si>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</si>
  <si>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</si>
  <si>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</si>
  <si>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</si>
  <si>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</si>
  <si>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</si>
  <si>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</si>
  <si>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</si>
  <si>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</si>
  <si>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</si>
  <si>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</si>
  <si>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</si>
  <si>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</si>
  <si>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</si>
  <si>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</si>
  <si>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</si>
  <si>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</si>
  <si>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</si>
  <si>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</si>
  <si>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</si>
  <si>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</si>
  <si>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</si>
  <si>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</si>
  <si>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</si>
  <si>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</si>
  <si>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</si>
  <si>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</si>
  <si>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</si>
  <si>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</si>
  <si>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</si>
  <si>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</si>
  <si>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</si>
  <si>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</si>
  <si>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</si>
  <si>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</si>
  <si>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</si>
  <si>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</si>
  <si>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</si>
  <si>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</si>
  <si>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</si>
  <si>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</si>
  <si>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</si>
  <si>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</si>
  <si>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</si>
  <si>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</si>
  <si>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</si>
  <si>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</si>
  <si>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</si>
  <si>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</si>
  <si>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</si>
  <si>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</si>
  <si>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</si>
  <si>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</si>
  <si>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</si>
  <si>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</si>
  <si>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</si>
  <si>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</si>
  <si>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</si>
  <si>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</si>
  <si>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</si>
  <si>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</si>
  <si>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</si>
  <si>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</si>
  <si>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</si>
  <si>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</si>
  <si>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</si>
  <si>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</si>
  <si>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</si>
  <si>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</si>
  <si>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</si>
  <si>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</si>
  <si>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</si>
  <si>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</si>
  <si>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</si>
  <si>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</si>
  <si>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</si>
  <si>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</si>
  <si>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</si>
  <si>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</si>
  <si>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</si>
  <si>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</si>
  <si>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</si>
  <si>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</si>
  <si>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</si>
  <si>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</si>
  <si>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</si>
  <si>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</si>
  <si>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</si>
  <si>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</si>
  <si>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</si>
  <si>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</si>
  <si>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</si>
  <si>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</si>
  <si>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</si>
  <si>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</si>
  <si>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</si>
  <si>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</si>
  <si>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</si>
  <si>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</si>
  <si>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</si>
  <si>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</si>
  <si>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</si>
  <si>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</si>
  <si>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</si>
  <si>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</si>
  <si>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</si>
  <si>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</si>
  <si>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</si>
  <si>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</si>
  <si>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</si>
  <si>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</si>
  <si>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</si>
  <si>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</si>
  <si>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</si>
  <si>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</si>
  <si>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</si>
  <si>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</si>
  <si>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</si>
  <si>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</si>
  <si>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</si>
  <si>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</si>
  <si>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</si>
  <si>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</si>
  <si>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</si>
  <si>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</si>
  <si>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</si>
  <si>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</si>
  <si>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</si>
  <si>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</si>
  <si>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</si>
  <si>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</si>
  <si>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</si>
  <si>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</si>
  <si>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</si>
  <si>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</si>
  <si>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</si>
  <si>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</si>
  <si>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</si>
  <si>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</si>
  <si>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</si>
  <si>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</si>
  <si>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</si>
  <si>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</si>
  <si>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</si>
  <si>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</si>
  <si>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</si>
  <si>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</si>
  <si>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</si>
  <si>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</si>
  <si>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</si>
  <si>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</si>
  <si>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</si>
  <si>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</si>
  <si>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</si>
  <si>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</si>
  <si>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</si>
  <si>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</si>
  <si>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</si>
  <si>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</si>
  <si>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</si>
  <si>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</si>
  <si>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</si>
  <si>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</si>
  <si>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</si>
  <si>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</si>
  <si>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</si>
  <si>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</si>
  <si>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</si>
  <si>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</si>
  <si>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</si>
  <si>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</si>
  <si>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</si>
  <si>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</si>
  <si>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</si>
  <si>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</si>
  <si>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</si>
  <si>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</si>
  <si>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</si>
  <si>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</si>
  <si>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</si>
  <si>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</si>
  <si>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</si>
  <si>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</si>
  <si>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</si>
  <si>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</si>
  <si>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</si>
  <si>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</si>
  <si>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</si>
  <si>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</si>
  <si>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</si>
  <si>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</si>
  <si>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</si>
  <si>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</si>
  <si>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</si>
  <si>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</si>
  <si>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</si>
  <si>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</si>
  <si>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</si>
  <si>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</si>
  <si>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</si>
  <si>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</si>
  <si>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</si>
  <si>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</si>
  <si>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</si>
  <si>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</si>
  <si>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</si>
  <si>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</si>
  <si>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</si>
  <si>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</si>
  <si>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</si>
  <si>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</si>
  <si>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</si>
  <si>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</si>
  <si>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</si>
  <si>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</si>
  <si>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</si>
  <si>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</si>
  <si>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</si>
  <si>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</si>
  <si>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</si>
  <si>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</si>
  <si>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</si>
  <si>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</si>
  <si>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</si>
  <si>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</si>
  <si>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</si>
  <si>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</si>
  <si>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</si>
  <si>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</si>
  <si>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</si>
  <si>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</si>
  <si>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</si>
  <si>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</si>
  <si>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</si>
  <si>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</si>
  <si>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</si>
  <si>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</si>
  <si>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</si>
  <si>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</si>
  <si>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</si>
  <si>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</si>
  <si>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</si>
  <si>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</si>
  <si>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</si>
  <si>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</si>
  <si>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</si>
  <si>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</si>
  <si>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</si>
  <si>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</si>
  <si>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</si>
  <si>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</si>
  <si>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</si>
  <si>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</si>
  <si>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</si>
  <si>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</si>
  <si>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</si>
  <si>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</si>
  <si>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</si>
  <si>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</si>
  <si>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</si>
  <si>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</si>
  <si>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</si>
  <si>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</si>
  <si>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</si>
  <si>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</si>
  <si>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</si>
  <si>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</si>
  <si>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</si>
  <si>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</si>
  <si>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</si>
  <si>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</si>
  <si>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</si>
  <si>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</si>
  <si>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</si>
  <si>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</si>
  <si>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</si>
  <si>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</si>
  <si>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</si>
  <si>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</si>
  <si>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</si>
  <si>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</si>
  <si>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</si>
  <si>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</si>
  <si>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</si>
  <si>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</si>
  <si>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</si>
  <si>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</si>
  <si>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</si>
  <si>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</si>
  <si>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</si>
  <si>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</si>
  <si>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</si>
  <si>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</si>
  <si>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</si>
  <si>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</si>
  <si>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</si>
  <si>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</si>
  <si>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</si>
  <si>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</si>
  <si>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</si>
  <si>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</si>
  <si>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</si>
  <si>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</si>
  <si>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</si>
  <si>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</si>
  <si>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</si>
  <si>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</si>
  <si>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</si>
  <si>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</si>
  <si>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</si>
  <si>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</si>
  <si>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</si>
  <si>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</si>
  <si>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</si>
  <si>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</si>
  <si>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</si>
  <si>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</si>
  <si>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</si>
  <si>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</si>
  <si>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</si>
  <si>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</si>
  <si>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</si>
  <si>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</si>
  <si>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</si>
  <si>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</si>
  <si>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</si>
  <si>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</si>
  <si>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</si>
  <si>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</si>
  <si>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</si>
  <si>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</si>
  <si>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</si>
  <si>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</si>
  <si>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</si>
  <si>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</si>
  <si>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</si>
  <si>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</si>
  <si>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</si>
  <si>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</si>
  <si>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</si>
  <si>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</si>
  <si>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</si>
  <si>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</si>
  <si>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</si>
  <si>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</si>
  <si>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</si>
  <si>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</si>
  <si>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</si>
  <si>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</si>
  <si>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</si>
  <si>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</si>
  <si>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</si>
  <si>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</si>
  <si>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</si>
  <si>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</si>
  <si>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</si>
  <si>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</si>
  <si>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</si>
  <si>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</si>
  <si>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</si>
  <si>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</si>
  <si>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</si>
  <si>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</si>
  <si>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</si>
  <si>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</si>
  <si>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</si>
  <si>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</si>
  <si>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</si>
  <si>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</si>
  <si>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</si>
  <si>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</si>
  <si>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</si>
  <si>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</si>
  <si>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</si>
  <si>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</si>
  <si>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</si>
  <si>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</si>
  <si>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</si>
  <si>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</si>
  <si>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</si>
  <si>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</si>
  <si>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</si>
  <si>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</si>
  <si>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</si>
  <si>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</si>
  <si>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</si>
  <si>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</si>
  <si>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</si>
  <si>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</si>
  <si>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</si>
  <si>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</si>
  <si>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</si>
  <si>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</si>
  <si>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</si>
  <si>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</si>
  <si>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</si>
  <si>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</si>
  <si>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</si>
  <si>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</si>
  <si>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</si>
  <si>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</si>
  <si>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</si>
  <si>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</si>
  <si>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</si>
  <si>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</si>
  <si>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</si>
  <si>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</si>
  <si>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</si>
  <si>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</si>
  <si>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</si>
  <si>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</si>
  <si>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</si>
  <si>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</si>
  <si>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</si>
  <si>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</si>
  <si>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</si>
  <si>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</si>
  <si>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</si>
  <si>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</si>
  <si>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</si>
  <si>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</si>
  <si>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</si>
  <si>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</si>
  <si>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</si>
  <si>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</si>
  <si>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</si>
  <si>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</si>
  <si>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</si>
  <si>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</si>
  <si>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</si>
  <si>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</si>
  <si>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</si>
  <si>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</si>
  <si>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</si>
  <si>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</si>
  <si>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</si>
  <si>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</si>
  <si>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</si>
  <si>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</si>
  <si>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</si>
  <si>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</si>
  <si>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</si>
  <si>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</si>
  <si>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</si>
  <si>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</si>
  <si>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</si>
  <si>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</si>
  <si>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</si>
  <si>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</si>
  <si>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</si>
  <si>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</si>
  <si>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</si>
  <si>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</si>
  <si>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</si>
  <si>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</si>
  <si>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</si>
  <si>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</si>
  <si>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</si>
  <si>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</si>
  <si>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</si>
  <si>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</si>
  <si>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</si>
  <si>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</si>
  <si>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</si>
  <si>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</si>
  <si>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</si>
  <si>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</si>
  <si>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</si>
  <si>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</si>
  <si>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</si>
  <si>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</si>
  <si>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</si>
  <si>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</si>
  <si>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</si>
  <si>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</si>
  <si>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</si>
  <si>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</si>
  <si>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</si>
  <si>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</si>
  <si>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</si>
  <si>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</si>
  <si>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</si>
  <si>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</si>
  <si>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</si>
  <si>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</si>
  <si>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</si>
  <si>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</si>
  <si>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</si>
  <si>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</si>
  <si>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</si>
  <si>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</si>
  <si>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</si>
  <si>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</si>
  <si>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</si>
  <si>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</si>
  <si>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</si>
  <si>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</si>
  <si>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</si>
  <si>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</si>
  <si>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</si>
  <si>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</si>
  <si>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</si>
  <si>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</si>
  <si>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</si>
  <si>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</si>
  <si>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</si>
  <si>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</si>
  <si>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</si>
  <si>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</si>
  <si>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</si>
  <si>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</si>
  <si>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</si>
  <si>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</si>
  <si>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</si>
  <si>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</si>
  <si>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</si>
  <si>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</si>
  <si>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</si>
  <si>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</si>
  <si>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</si>
  <si>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</si>
  <si>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</si>
  <si>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</si>
  <si>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</si>
  <si>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</si>
  <si>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</si>
  <si>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</si>
  <si>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</si>
  <si>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</si>
  <si>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</si>
  <si>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</si>
  <si>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</si>
  <si>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</si>
  <si>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</si>
  <si>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</si>
  <si>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</si>
  <si>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</si>
  <si>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</si>
  <si>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</si>
  <si>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</si>
  <si>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</si>
  <si>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</si>
  <si>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</si>
  <si>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</si>
  <si>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</si>
  <si>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</si>
  <si>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</si>
  <si>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</si>
  <si>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</si>
  <si>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</si>
  <si>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</si>
  <si>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</si>
  <si>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</si>
  <si>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</si>
  <si>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</si>
  <si>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</si>
  <si>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</si>
  <si>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</si>
  <si>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</si>
  <si>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</si>
  <si>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</si>
  <si>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</si>
  <si>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</si>
  <si>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</si>
  <si>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</si>
  <si>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</si>
  <si>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</si>
  <si>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</si>
  <si>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</si>
  <si>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</si>
  <si>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</si>
  <si>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</si>
  <si>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</si>
  <si>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</si>
  <si>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</si>
  <si>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</si>
  <si>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</si>
  <si>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</si>
  <si>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</si>
  <si>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</si>
  <si>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</si>
  <si>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</si>
  <si>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</si>
  <si>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</si>
  <si>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</si>
  <si>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</si>
  <si>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</si>
  <si>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</si>
  <si>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</si>
  <si>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</si>
  <si>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</si>
  <si>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</si>
  <si>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</si>
  <si>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</si>
  <si>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</si>
  <si>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</si>
  <si>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</si>
  <si>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</si>
  <si>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</si>
  <si>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</si>
  <si>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</si>
  <si>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</si>
  <si>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</si>
  <si>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</si>
  <si>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</si>
  <si>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</si>
  <si>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</si>
  <si>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</si>
  <si>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</si>
  <si>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</si>
  <si>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</si>
  <si>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</si>
  <si>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</si>
  <si>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</si>
  <si>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</si>
  <si>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</si>
  <si>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</si>
  <si>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</si>
  <si>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</si>
  <si>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</si>
  <si>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</si>
  <si>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</si>
  <si>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</si>
  <si>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</si>
  <si>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</si>
  <si>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</si>
  <si>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</si>
  <si>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</si>
  <si>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</si>
  <si>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</si>
  <si>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</si>
  <si>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</si>
  <si>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</si>
  <si>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</si>
  <si>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</si>
  <si>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</si>
  <si>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</si>
  <si>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</si>
  <si>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</si>
  <si>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</si>
  <si>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</si>
  <si>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</si>
  <si>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</si>
  <si>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</si>
  <si>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</si>
  <si>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</si>
  <si>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</si>
  <si>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</si>
  <si>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</si>
  <si>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</si>
  <si>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</si>
  <si>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</si>
  <si>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</si>
  <si>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</si>
  <si>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</si>
  <si>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</si>
  <si>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</si>
  <si>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</si>
  <si>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</si>
  <si>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</si>
  <si>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</si>
  <si>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</si>
  <si>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</si>
  <si>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</si>
  <si>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</si>
  <si>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</si>
  <si>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</si>
  <si>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</si>
  <si>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</si>
  <si>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</si>
  <si>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</si>
  <si>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</si>
  <si>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</si>
  <si>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</si>
  <si>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</si>
  <si>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</si>
  <si>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</si>
  <si>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</si>
  <si>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</si>
  <si>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</si>
  <si>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</si>
  <si>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</si>
  <si>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</si>
  <si>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</si>
  <si>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</si>
  <si>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</si>
  <si>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</si>
  <si>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</si>
  <si>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</si>
  <si>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</si>
  <si>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</si>
  <si>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</si>
  <si>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</si>
  <si>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</si>
  <si>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</si>
  <si>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</si>
  <si>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</si>
  <si>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</si>
  <si>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</si>
  <si>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</si>
  <si>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</si>
  <si>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</si>
  <si>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</si>
  <si>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</si>
  <si>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</si>
  <si>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</si>
  <si>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</si>
  <si>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</si>
  <si>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</si>
  <si>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</si>
  <si>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</si>
  <si>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</si>
  <si>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</si>
  <si>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</si>
  <si>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</si>
  <si>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</si>
  <si>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</si>
  <si>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</si>
  <si>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</si>
  <si>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</si>
  <si>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</si>
  <si>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</si>
  <si>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</si>
  <si>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</si>
  <si>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</si>
  <si>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</si>
  <si>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</si>
  <si>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</si>
  <si>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</si>
  <si>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</si>
  <si>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</si>
  <si>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</si>
  <si>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</si>
  <si>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</si>
  <si>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</si>
  <si>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</si>
  <si>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</si>
  <si>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</si>
  <si>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FAMILIAS FELICES SUCRE</t>
  </si>
  <si>
    <t>No. 2021-70-10001731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</si>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</sst>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G7" zoomScale="70" zoomScaleNormal="70" zoomScaleSheetLayoutView="40" zoomScalePageLayoutView="40" workbookViewId="0">
      <selection activeCell="K24" sqref="K24"/>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1.5546875" style="4" hidden="1"/>
  </cols>
  <sheetData>
    <row r="1" spans="1:20" ht="15"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44194.90461863426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9" t="str">
        <f>HYPERLINK("#Integrante_1!B20","IDENTIFICACIÓN DEL OFERENTE")</f>
        <v>IDENTIFICACIÓN DEL OFERENTE</v>
      </c>
      <c r="C8" s="48"/>
      <c r="D8" s="153"/>
      <c r="E8" s="267" t="str">
        <f>HYPERLINK("#Integrante_1!A109","CAPACIDAD RESIDUAL")</f>
        <v>CAPACIDAD RESIDUAL</v>
      </c>
      <c r="F8" s="268"/>
      <c r="G8" s="269"/>
      <c r="H8" s="180"/>
      <c r="I8" s="179" t="str">
        <f>HYPERLINK("#Integrante_1!N162","DISCAPACIDAD")</f>
        <v>DISCAPACIDAD</v>
      </c>
      <c r="J8" s="181"/>
      <c r="K8" s="179" t="str">
        <f>HYPERLINK("#Integrante_1!A188","TRAYECTORIA")</f>
        <v>TRAYECTORIA</v>
      </c>
      <c r="L8" s="36"/>
      <c r="M8" s="36"/>
      <c r="N8" s="36"/>
      <c r="O8" s="43"/>
    </row>
    <row r="9" spans="1:20" ht="30.75" customHeight="1" thickBot="1" x14ac:dyDescent="0.35">
      <c r="A9" s="42"/>
      <c r="B9" s="179" t="str">
        <f>HYPERLINK("#Integrante_1!I20","DATOS CONTRATO INVITACIÓN")</f>
        <v>DATOS CONTRATO INVITACIÓN</v>
      </c>
      <c r="C9" s="48"/>
      <c r="D9" s="48"/>
      <c r="E9" s="267" t="str">
        <f>HYPERLINK("#Integrante_1!A162","TALENTO HUMANO")</f>
        <v>TALENTO HUMANO</v>
      </c>
      <c r="F9" s="268"/>
      <c r="G9" s="269"/>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5">
      <c r="A10" s="42"/>
      <c r="B10" s="179" t="str">
        <f>HYPERLINK("#Integrante_1!B48","EXPERIENCIA TERRITORIAL")</f>
        <v>EXPERIENCIA TERRITORIAL</v>
      </c>
      <c r="C10" s="48"/>
      <c r="D10" s="48"/>
      <c r="E10" s="267" t="str">
        <f>HYPERLINK("#Integrante_1!F162","INFRAESTRUCTURA")</f>
        <v>INFRAESTRUCTURA</v>
      </c>
      <c r="F10" s="268"/>
      <c r="G10" s="269"/>
      <c r="H10" s="180"/>
      <c r="I10" s="179"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0.19</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806005124</v>
      </c>
      <c r="C20" s="5"/>
      <c r="D20" s="73"/>
      <c r="E20" s="154" t="s">
        <v>2670</v>
      </c>
      <c r="F20" s="156" t="s">
        <v>2934</v>
      </c>
      <c r="G20" s="5"/>
      <c r="H20" s="270"/>
      <c r="I20" s="143" t="s">
        <v>453</v>
      </c>
      <c r="J20" s="144" t="s">
        <v>963</v>
      </c>
      <c r="K20" s="145">
        <v>3085882606</v>
      </c>
      <c r="L20" s="146"/>
      <c r="M20" s="146">
        <v>44561</v>
      </c>
      <c r="N20" s="129">
        <f>+(M20-L20)/30</f>
        <v>1485.3666666666666</v>
      </c>
      <c r="O20" s="132"/>
      <c r="U20" s="128"/>
      <c r="V20" s="106">
        <f ca="1">NOW()</f>
        <v>44194.90461863426</v>
      </c>
      <c r="W20" s="106">
        <f ca="1">NOW()</f>
        <v>44194.90461863426</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3">
      <c r="A24" s="9"/>
      <c r="B24" s="102"/>
      <c r="C24" s="21"/>
      <c r="D24" s="21"/>
      <c r="E24" s="21"/>
      <c r="F24" s="5"/>
      <c r="G24" s="5"/>
      <c r="H24" s="70"/>
      <c r="I24" s="143"/>
      <c r="J24" s="144"/>
      <c r="K24" s="145"/>
      <c r="L24" s="146"/>
      <c r="M24" s="146"/>
      <c r="N24" s="130">
        <f t="shared" si="1"/>
        <v>0</v>
      </c>
      <c r="O24" s="133"/>
    </row>
    <row r="25" spans="1:23" ht="30" customHeight="1" outlineLevel="1" x14ac:dyDescent="0.3">
      <c r="A25" s="9"/>
      <c r="B25" s="102"/>
      <c r="C25" s="21"/>
      <c r="D25" s="21"/>
      <c r="E25" s="21"/>
      <c r="F25" s="5"/>
      <c r="G25" s="5"/>
      <c r="H25" s="70"/>
      <c r="I25" s="143"/>
      <c r="J25" s="144"/>
      <c r="K25" s="145"/>
      <c r="L25" s="146"/>
      <c r="M25" s="146"/>
      <c r="N25" s="130">
        <f t="shared" si="1"/>
        <v>0</v>
      </c>
      <c r="O25" s="133"/>
    </row>
    <row r="26" spans="1:23" ht="30" customHeight="1" outlineLevel="1" x14ac:dyDescent="0.3">
      <c r="A26" s="9"/>
      <c r="B26" s="102"/>
      <c r="C26" s="21"/>
      <c r="D26" s="21"/>
      <c r="E26" s="21"/>
      <c r="F26" s="5"/>
      <c r="G26" s="5"/>
      <c r="H26" s="70"/>
      <c r="I26" s="143"/>
      <c r="J26" s="144"/>
      <c r="K26" s="145"/>
      <c r="L26" s="146"/>
      <c r="M26" s="146"/>
      <c r="N26" s="130">
        <f t="shared" si="1"/>
        <v>0</v>
      </c>
      <c r="O26" s="133"/>
    </row>
    <row r="27" spans="1:23" ht="30" customHeight="1" outlineLevel="1" x14ac:dyDescent="0.3">
      <c r="A27" s="9"/>
      <c r="B27" s="102"/>
      <c r="C27" s="21"/>
      <c r="D27" s="21"/>
      <c r="E27" s="21"/>
      <c r="F27" s="5"/>
      <c r="G27" s="5"/>
      <c r="H27" s="70"/>
      <c r="I27" s="143"/>
      <c r="J27" s="144"/>
      <c r="K27" s="145"/>
      <c r="L27" s="146"/>
      <c r="M27" s="146"/>
      <c r="N27" s="130">
        <f t="shared" si="1"/>
        <v>0</v>
      </c>
      <c r="O27" s="133"/>
    </row>
    <row r="28" spans="1:23" ht="30" customHeight="1" outlineLevel="1" x14ac:dyDescent="0.3">
      <c r="A28" s="9"/>
      <c r="B28" s="102"/>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FUNDACION SOCIAL LOS ANGELES</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ht="15"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3">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5">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3">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3">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3">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3">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3">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3">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3">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3">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3">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3">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3">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3">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3">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3">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3">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3">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3">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3">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3">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3">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3">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3">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3">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3">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3">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3">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3">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3">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3">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3">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3">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3">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3">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3">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3">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3">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3">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3">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3">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3">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3">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3">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3">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3">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3">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3">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5">
      <c r="A107" s="138">
        <v>60</v>
      </c>
      <c r="B107" s="64"/>
      <c r="C107" s="65"/>
      <c r="D107" s="63"/>
      <c r="E107" s="139"/>
      <c r="F107" s="139"/>
      <c r="G107" s="166" t="str">
        <f t="shared" si="2"/>
        <v/>
      </c>
      <c r="H107" s="64"/>
      <c r="I107" s="63"/>
      <c r="J107" s="63"/>
      <c r="K107" s="66"/>
      <c r="L107" s="65"/>
      <c r="M107" s="67"/>
      <c r="N107" s="65"/>
      <c r="O107" s="65"/>
      <c r="P107" s="80"/>
    </row>
    <row r="108" spans="1:16" ht="29.55" customHeight="1" thickBot="1" x14ac:dyDescent="0.35">
      <c r="O108" s="179" t="str">
        <f>HYPERLINK("#Integrante_1!A1","INICIO")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3">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3">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3">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3">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3">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3">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3">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3">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3">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3">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3">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3">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3">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3">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3">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3">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3">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3">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3">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3">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3">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3">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3">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3">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3">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3">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3">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3">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3">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3">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3">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3">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3">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3">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3">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3">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3">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3">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3">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3">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3">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3">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3">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3">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5">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5">
      <c r="O161" s="179" t="str">
        <f>HYPERLINK("#Integrante_1!A1","INICIO")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51"/>
      <c r="O164" s="8"/>
      <c r="Q164" s="4" t="s">
        <v>2649</v>
      </c>
    </row>
    <row r="165" spans="1:28" x14ac:dyDescent="0.3">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8" t="s">
        <v>26</v>
      </c>
      <c r="E167" s="8"/>
      <c r="F167" s="5"/>
      <c r="G167" s="108" t="s">
        <v>26</v>
      </c>
      <c r="I167" s="239" t="s">
        <v>2648</v>
      </c>
      <c r="J167" s="240"/>
      <c r="K167" s="240"/>
      <c r="L167" s="240"/>
      <c r="M167" s="240"/>
      <c r="N167" s="240"/>
      <c r="O167" s="241"/>
      <c r="U167" s="51"/>
    </row>
    <row r="168" spans="1:28" x14ac:dyDescent="0.3">
      <c r="A168" s="9"/>
      <c r="B168" s="209" t="s">
        <v>2663</v>
      </c>
      <c r="C168" s="209"/>
      <c r="D168" s="209"/>
      <c r="E168" s="8"/>
      <c r="F168" s="5"/>
      <c r="H168" s="82" t="s">
        <v>2662</v>
      </c>
      <c r="I168" s="239"/>
      <c r="J168" s="240"/>
      <c r="K168" s="240"/>
      <c r="L168" s="240"/>
      <c r="M168" s="240"/>
      <c r="N168" s="240"/>
      <c r="O168" s="241"/>
      <c r="Q168" s="51"/>
    </row>
    <row r="169" spans="1:28"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HYPERLINK("#Integrante_1!A1","INICIO")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28"/>
      <c r="S177" s="28" t="s">
        <v>2619</v>
      </c>
      <c r="T177" s="19"/>
      <c r="U177" s="19"/>
      <c r="V177" s="19"/>
      <c r="W177" s="19"/>
      <c r="X177" s="19"/>
      <c r="Y177" s="19"/>
      <c r="Z177" s="19"/>
      <c r="AA177" s="19"/>
      <c r="AB177" s="19"/>
    </row>
    <row r="178" spans="1:28" ht="23.4" x14ac:dyDescent="0.3">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53" t="s">
        <v>2675</v>
      </c>
      <c r="J179" s="254"/>
      <c r="K179" s="254"/>
      <c r="L179" s="255"/>
      <c r="M179" s="172"/>
      <c r="O179" s="8"/>
      <c r="Q179" s="19"/>
      <c r="R179" s="173" t="str">
        <f>IF(M179&gt;0,SUM(S179+M179),"")</f>
        <v/>
      </c>
      <c r="S179" s="24">
        <v>0.02</v>
      </c>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3">
      <c r="A184" s="9"/>
      <c r="B184" s="88" t="s">
        <v>2674</v>
      </c>
      <c r="C184" s="88"/>
      <c r="D184" s="88"/>
      <c r="E184" s="88"/>
      <c r="F184" s="88"/>
      <c r="G184" s="88"/>
      <c r="H184" s="88"/>
      <c r="I184" s="88"/>
      <c r="J184" s="88"/>
      <c r="K184" s="88"/>
      <c r="L184" s="88"/>
      <c r="M184" s="88"/>
      <c r="N184" s="89"/>
      <c r="O184" s="90"/>
    </row>
    <row r="185" spans="1:28" x14ac:dyDescent="0.3">
      <c r="A185" s="9"/>
      <c r="B185" s="91" t="s">
        <v>2632</v>
      </c>
      <c r="C185" s="178">
        <f>+SUM(G179:G182)</f>
        <v>0.05</v>
      </c>
      <c r="D185" s="92" t="s">
        <v>2633</v>
      </c>
      <c r="E185" s="95">
        <f>+(C185*SUM(K20:K35))</f>
        <v>154294130.30000001</v>
      </c>
      <c r="F185" s="93"/>
      <c r="G185" s="94"/>
      <c r="H185" s="89"/>
      <c r="I185" s="91" t="s">
        <v>2632</v>
      </c>
      <c r="J185" s="178">
        <f>M179</f>
        <v>0</v>
      </c>
      <c r="K185" s="249" t="s">
        <v>2633</v>
      </c>
      <c r="L185" s="249"/>
      <c r="M185" s="95">
        <f>+J185*K20</f>
        <v>0</v>
      </c>
      <c r="N185" s="96"/>
      <c r="O185" s="97"/>
    </row>
    <row r="186" spans="1:28" ht="15"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47"/>
      <c r="R191" s="147"/>
      <c r="S191" s="147"/>
      <c r="T191" s="147"/>
    </row>
    <row r="192" spans="1:28" x14ac:dyDescent="0.3">
      <c r="A192" s="9"/>
      <c r="B192" s="222" t="s">
        <v>2641</v>
      </c>
      <c r="C192" s="222"/>
      <c r="E192" s="5" t="s">
        <v>20</v>
      </c>
      <c r="H192" s="26" t="s">
        <v>24</v>
      </c>
      <c r="J192" s="5" t="s">
        <v>2642</v>
      </c>
      <c r="K192" s="5"/>
      <c r="M192" s="5"/>
      <c r="N192" s="5"/>
      <c r="O192" s="8"/>
      <c r="Q192" s="148"/>
      <c r="R192" s="149"/>
      <c r="S192" s="149"/>
      <c r="T192" s="148"/>
    </row>
    <row r="193" spans="1:18" x14ac:dyDescent="0.3">
      <c r="A193" s="9"/>
      <c r="C193" s="122">
        <v>43697</v>
      </c>
      <c r="D193" s="5"/>
      <c r="E193" s="121">
        <v>2102</v>
      </c>
      <c r="F193" s="5"/>
      <c r="G193" s="5"/>
      <c r="H193" s="141" t="s">
        <v>2741</v>
      </c>
      <c r="J193" s="5"/>
      <c r="K193" s="122">
        <v>40923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HYPERLINK("#Integrante_1!A1","INICIO")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x14ac:dyDescent="0.3">
      <c r="A200" s="9"/>
      <c r="B200" s="219"/>
      <c r="C200" s="219"/>
      <c r="D200" s="219"/>
      <c r="E200" s="219"/>
      <c r="F200" s="219"/>
      <c r="G200" s="219"/>
      <c r="H200" s="219"/>
      <c r="I200" s="219"/>
      <c r="J200" s="219"/>
      <c r="K200" s="219"/>
      <c r="L200" s="219"/>
      <c r="M200" s="219"/>
      <c r="N200" s="219"/>
      <c r="O200" s="8"/>
    </row>
    <row r="201" spans="1:18"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1" t="s">
        <v>2741</v>
      </c>
      <c r="D211" s="21"/>
      <c r="G211" s="27" t="s">
        <v>2625</v>
      </c>
      <c r="H211" s="142" t="s">
        <v>2742</v>
      </c>
      <c r="J211" s="27" t="s">
        <v>2627</v>
      </c>
      <c r="K211" s="142" t="s">
        <v>2742</v>
      </c>
      <c r="L211" s="21"/>
      <c r="M211" s="21"/>
      <c r="N211" s="21"/>
      <c r="O211" s="8"/>
    </row>
    <row r="212" spans="1:15" x14ac:dyDescent="0.3">
      <c r="A212" s="9"/>
      <c r="B212" s="27" t="s">
        <v>2624</v>
      </c>
      <c r="C212" s="141" t="s">
        <v>2741</v>
      </c>
      <c r="D212" s="21"/>
      <c r="G212" s="27" t="s">
        <v>2626</v>
      </c>
      <c r="H212" s="142" t="s">
        <v>2743</v>
      </c>
      <c r="J212" s="27" t="s">
        <v>2628</v>
      </c>
      <c r="K212" s="141" t="s">
        <v>2744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19" zoomScale="85" zoomScaleNormal="85"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497" width="14.21875" style="4" hidden="1"/>
    <col min="498" max="16383" width="1.5546875" style="4" hidden="1"/>
    <col min="16384" max="16384" width="14.21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44194.90461863426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HYPERLINK("#Integrante_2!B20","IDENTIFICACIÓN DEL OFERENTE")</f>
        <v>IDENTIFICACIÓN DEL OFERENTE</v>
      </c>
      <c r="C8" s="182"/>
      <c r="D8" s="186"/>
      <c r="E8" s="267" t="str">
        <f>HYPERLINK("#Integrante_2!A109","CAPACIDAD RESIDUAL")</f>
        <v>CAPACIDAD RESIDUAL</v>
      </c>
      <c r="F8" s="268"/>
      <c r="G8" s="269"/>
      <c r="H8" s="187"/>
      <c r="I8" s="179" t="str">
        <f>HYPERLINK("#Integrante_2!N162","DISCAPACIDAD")</f>
        <v>DISCAPACIDAD</v>
      </c>
      <c r="J8" s="183"/>
      <c r="K8" s="179" t="str">
        <f>HYPERLINK("#Integrante_2!A188","TRAYECTORIA")</f>
        <v>TRAYECTORIA</v>
      </c>
      <c r="L8" s="182"/>
      <c r="M8" s="36"/>
      <c r="N8" s="36"/>
      <c r="O8" s="43"/>
    </row>
    <row r="9" spans="1:20" ht="30.75" customHeight="1" thickBot="1" x14ac:dyDescent="0.35">
      <c r="A9" s="185"/>
      <c r="B9" s="179" t="str">
        <f>HYPERLINK("#Integrante_2!I20","DATOS CONTRATO INVITACIÓN")</f>
        <v>DATOS CONTRATO INVITACIÓN</v>
      </c>
      <c r="C9" s="182"/>
      <c r="D9" s="182"/>
      <c r="E9" s="267" t="str">
        <f>HYPERLINK("#Integrante_2!A162","TALENTO HUMANO")</f>
        <v>TALENTO HUMANO</v>
      </c>
      <c r="F9" s="268"/>
      <c r="G9" s="269"/>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5">
      <c r="A10" s="185"/>
      <c r="B10" s="179" t="str">
        <f>HYPERLINK("#Integrante_2!B48","EXPERIENCIA TERRITORIAL")</f>
        <v>EXPERIENCIA TERRITORIAL</v>
      </c>
      <c r="C10" s="182"/>
      <c r="D10" s="182"/>
      <c r="E10" s="267" t="str">
        <f>HYPERLINK("#Integrante_2!F162","INFRAESTRUCTURA")</f>
        <v>INFRAESTRUCTURA</v>
      </c>
      <c r="F10" s="268"/>
      <c r="G10" s="269"/>
      <c r="H10" s="187"/>
      <c r="I10" s="179" t="str">
        <f>HYPERLINK("#Integrante_2!L176","VALOR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900517757</v>
      </c>
      <c r="C20" s="5"/>
      <c r="D20" s="162"/>
      <c r="E20" s="154" t="s">
        <v>2670</v>
      </c>
      <c r="F20" s="156" t="s">
        <v>2934</v>
      </c>
      <c r="G20" s="5"/>
      <c r="H20" s="270"/>
      <c r="I20" s="143" t="s">
        <v>453</v>
      </c>
      <c r="J20" s="144" t="s">
        <v>963</v>
      </c>
      <c r="K20" s="145">
        <v>3085882606</v>
      </c>
      <c r="L20" s="146"/>
      <c r="M20" s="146">
        <v>44561</v>
      </c>
      <c r="N20" s="129">
        <f>+(M20-L20)/30</f>
        <v>1485.3666666666666</v>
      </c>
      <c r="O20" s="132"/>
      <c r="U20" s="128"/>
      <c r="V20" s="106">
        <f ca="1">NOW()</f>
        <v>44194.90461863426</v>
      </c>
      <c r="W20" s="106">
        <f ca="1">NOW()</f>
        <v>44194.90461863426</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CORPORACIÓN PARA EL DESARROLLO EMPRESARIAL Y SOCIAL DE COLOMBIA CODESCO</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3">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3">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3">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3">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3">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3">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3">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3">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3">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HYPERLINK("#Integrante_2!A1","INICIO")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5">
      <c r="O161" s="179" t="str">
        <f>HYPERLINK("#Integrante_2!A1","INICIO")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8"/>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39" t="s">
        <v>2648</v>
      </c>
      <c r="J167" s="240"/>
      <c r="K167" s="240"/>
      <c r="L167" s="240"/>
      <c r="M167" s="240"/>
      <c r="N167" s="240"/>
      <c r="O167" s="241"/>
      <c r="U167" s="51"/>
    </row>
    <row r="168" spans="1:28" ht="14.4" x14ac:dyDescent="0.3">
      <c r="A168" s="9"/>
      <c r="B168" s="209" t="s">
        <v>2663</v>
      </c>
      <c r="C168" s="209"/>
      <c r="D168" s="209"/>
      <c r="E168" s="8"/>
      <c r="F168" s="5"/>
      <c r="H168" s="82" t="s">
        <v>2662</v>
      </c>
      <c r="I168" s="239"/>
      <c r="J168" s="240"/>
      <c r="K168" s="240"/>
      <c r="L168" s="240"/>
      <c r="M168" s="240"/>
      <c r="N168" s="240"/>
      <c r="O168" s="241"/>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HYPERLINK("#Integrante_2!A1","INICIO")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4" x14ac:dyDescent="0.3">
      <c r="A178" s="9"/>
      <c r="B178" s="199"/>
      <c r="C178" s="200"/>
      <c r="D178" s="201"/>
      <c r="E178" s="158" t="s">
        <v>2621</v>
      </c>
      <c r="F178" s="158" t="s">
        <v>2622</v>
      </c>
      <c r="G178" s="158" t="s">
        <v>2623</v>
      </c>
      <c r="H178" s="5"/>
      <c r="I178" s="199"/>
      <c r="J178" s="200"/>
      <c r="K178" s="200"/>
      <c r="L178" s="201"/>
      <c r="M178" s="257" t="s">
        <v>2622</v>
      </c>
      <c r="O178" s="8"/>
      <c r="Q178" s="19"/>
      <c r="R178" s="19"/>
      <c r="S178" s="158" t="s">
        <v>2623</v>
      </c>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45" t="s">
        <v>2675</v>
      </c>
      <c r="J179" s="246"/>
      <c r="K179" s="246"/>
      <c r="L179" s="247"/>
      <c r="M179" s="172"/>
      <c r="O179" s="8"/>
      <c r="Q179" s="19"/>
      <c r="R179" s="19"/>
      <c r="S179" s="173" t="str">
        <f>IF(M179&gt;0,SUM(L179+M179),"")</f>
        <v/>
      </c>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154294130.30000001</v>
      </c>
      <c r="F185" s="93"/>
      <c r="G185" s="94"/>
      <c r="H185" s="89"/>
      <c r="I185" s="91" t="s">
        <v>2632</v>
      </c>
      <c r="J185" s="178">
        <f>M179</f>
        <v>0</v>
      </c>
      <c r="K185" s="249" t="s">
        <v>2633</v>
      </c>
      <c r="L185" s="249"/>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22" t="s">
        <v>2641</v>
      </c>
      <c r="C192" s="222"/>
      <c r="E192" s="5" t="s">
        <v>20</v>
      </c>
      <c r="H192" s="161" t="s">
        <v>24</v>
      </c>
      <c r="J192" s="5" t="s">
        <v>2642</v>
      </c>
      <c r="K192" s="5"/>
      <c r="M192" s="5"/>
      <c r="N192" s="5"/>
      <c r="O192" s="50"/>
      <c r="Q192" s="148"/>
      <c r="R192" s="149"/>
      <c r="S192" s="149"/>
      <c r="T192" s="148"/>
    </row>
    <row r="193" spans="1:18" ht="14.4" x14ac:dyDescent="0.3">
      <c r="A193" s="9"/>
      <c r="C193" s="122">
        <v>43822</v>
      </c>
      <c r="D193" s="5"/>
      <c r="E193" s="121">
        <v>3421</v>
      </c>
      <c r="F193" s="5"/>
      <c r="G193" s="5"/>
      <c r="H193" s="141" t="s">
        <v>2749</v>
      </c>
      <c r="J193" s="5"/>
      <c r="K193" s="122"/>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HYPERLINK("#Integrante_2!A1","INICIO")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2749</v>
      </c>
      <c r="D211" s="21"/>
      <c r="G211" s="27" t="s">
        <v>2625</v>
      </c>
      <c r="H211" s="142" t="s">
        <v>2750</v>
      </c>
      <c r="J211" s="27" t="s">
        <v>2627</v>
      </c>
      <c r="K211" s="142" t="s">
        <v>2752</v>
      </c>
      <c r="L211" s="21"/>
      <c r="M211" s="21"/>
      <c r="N211" s="21"/>
      <c r="O211" s="8"/>
    </row>
    <row r="212" spans="1:15" ht="14.4" x14ac:dyDescent="0.3">
      <c r="A212" s="9"/>
      <c r="B212" s="27" t="s">
        <v>2624</v>
      </c>
      <c r="C212" s="141" t="s">
        <v>2749</v>
      </c>
      <c r="D212" s="21"/>
      <c r="G212" s="27" t="s">
        <v>2626</v>
      </c>
      <c r="H212" s="142" t="s">
        <v>2751</v>
      </c>
      <c r="J212" s="27" t="s">
        <v>2628</v>
      </c>
      <c r="K212" s="141" t="s">
        <v>2753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G13"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5.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44194.90461863426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HYPERLINK("#Integrante_3!B20","IDENTIFICACIÓN DEL OFERENTE")</f>
        <v>IDENTIFICACIÓN DEL OFERENTE</v>
      </c>
      <c r="C8" s="182"/>
      <c r="D8" s="186"/>
      <c r="E8" s="267" t="str">
        <f>HYPERLINK("#Integrante_3!A109","CAPACIDAD RESIDUAL")</f>
        <v>CAPACIDAD RESIDUAL</v>
      </c>
      <c r="F8" s="268"/>
      <c r="G8" s="269"/>
      <c r="H8" s="187"/>
      <c r="I8" s="179" t="str">
        <f>HYPERLINK("#Integrante_3!N162","DISCAPACIDAD")</f>
        <v>DISCAPACIDAD</v>
      </c>
      <c r="J8" s="183"/>
      <c r="K8" s="179" t="str">
        <f>HYPERLINK("#Integrante_3!A188","TRAYECTORIA")</f>
        <v>TRAYECTORIA</v>
      </c>
      <c r="L8" s="182"/>
      <c r="M8" s="36"/>
      <c r="N8" s="36"/>
      <c r="O8" s="43"/>
    </row>
    <row r="9" spans="1:20" ht="30.75" customHeight="1" thickBot="1" x14ac:dyDescent="0.35">
      <c r="A9" s="185"/>
      <c r="B9" s="179" t="str">
        <f>HYPERLINK("#Integrante_3!I20","DATOS CONTRATO INVITACIÓN")</f>
        <v>DATOS CONTRATO INVITACIÓN</v>
      </c>
      <c r="C9" s="182"/>
      <c r="D9" s="182"/>
      <c r="E9" s="267" t="str">
        <f>HYPERLINK("#Integrante_3!A162","TALENTO HUMANO")</f>
        <v>TALENTO HUMANO</v>
      </c>
      <c r="F9" s="268"/>
      <c r="G9" s="269"/>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5">
      <c r="A10" s="185"/>
      <c r="B10" s="179" t="str">
        <f>HYPERLINK("#Integrante_3!B48","EXPERIENCIA TERRITORIAL")</f>
        <v>EXPERIENCIA TERRITORIAL</v>
      </c>
      <c r="C10" s="182"/>
      <c r="D10" s="182"/>
      <c r="E10" s="267" t="str">
        <f>HYPERLINK("#Integrante_3!F162","INFRAESTRUCTURA")</f>
        <v>INFRAESTRUCTURA</v>
      </c>
      <c r="F10" s="268"/>
      <c r="G10" s="269"/>
      <c r="H10" s="187"/>
      <c r="I10" s="179" t="str">
        <f>HYPERLINK("#Integrante_3!L176","VALOR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901223062</v>
      </c>
      <c r="C20" s="5"/>
      <c r="D20" s="162"/>
      <c r="E20" s="154" t="s">
        <v>2670</v>
      </c>
      <c r="F20" s="156" t="s">
        <v>2934</v>
      </c>
      <c r="G20" s="5"/>
      <c r="H20" s="270"/>
      <c r="I20" s="143" t="s">
        <v>453</v>
      </c>
      <c r="J20" s="144" t="s">
        <v>963</v>
      </c>
      <c r="K20" s="145">
        <v>3085882606</v>
      </c>
      <c r="L20" s="146"/>
      <c r="M20" s="146">
        <v>44561</v>
      </c>
      <c r="N20" s="129">
        <f>+(M20-L20)/30</f>
        <v>1485.3666666666666</v>
      </c>
      <c r="O20" s="132"/>
      <c r="U20" s="128"/>
      <c r="V20" s="106">
        <f ca="1">NOW()</f>
        <v>44194.90461863426</v>
      </c>
      <c r="W20" s="106">
        <f ca="1">NOW()</f>
        <v>44194.90461863426</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ASOCIACIÓN SOCIAL DE RESILENCIA CON IMPACTO INTEGRAL EN FAMILIA Y COMUNIDADES</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3">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3">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3">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3">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3">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3">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3">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3">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3">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HYPERLINK("#Integrante_3!A1","INICIO")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5">
      <c r="O159" s="179" t="str">
        <f>HYPERLINK("#Integrante_3!A1","INICIO")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3">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8"/>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39" t="s">
        <v>2648</v>
      </c>
      <c r="J165" s="240"/>
      <c r="K165" s="240"/>
      <c r="L165" s="240"/>
      <c r="M165" s="240"/>
      <c r="N165" s="240"/>
      <c r="O165" s="241"/>
      <c r="U165" s="51"/>
    </row>
    <row r="166" spans="1:28" ht="14.4" x14ac:dyDescent="0.3">
      <c r="A166" s="9"/>
      <c r="B166" s="209" t="s">
        <v>2663</v>
      </c>
      <c r="C166" s="209"/>
      <c r="D166" s="209"/>
      <c r="E166" s="8"/>
      <c r="F166" s="5"/>
      <c r="H166" s="82" t="s">
        <v>2662</v>
      </c>
      <c r="I166" s="239"/>
      <c r="J166" s="240"/>
      <c r="K166" s="240"/>
      <c r="L166" s="240"/>
      <c r="M166" s="240"/>
      <c r="N166" s="240"/>
      <c r="O166" s="241"/>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2678</v>
      </c>
      <c r="B170" s="207"/>
      <c r="C170" s="207"/>
      <c r="D170" s="207"/>
      <c r="E170" s="207"/>
      <c r="F170" s="207"/>
      <c r="G170" s="207"/>
      <c r="H170" s="207"/>
      <c r="I170" s="207"/>
      <c r="J170" s="207"/>
      <c r="K170" s="207"/>
      <c r="L170" s="207"/>
      <c r="M170" s="207"/>
      <c r="N170" s="207"/>
      <c r="O170" s="208"/>
      <c r="P170" s="77"/>
    </row>
    <row r="171" spans="1:28" ht="15" customHeight="1" x14ac:dyDescent="0.3">
      <c r="A171" s="225" t="s">
        <v>2677</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2671</v>
      </c>
      <c r="C174" s="195"/>
      <c r="D174" s="195"/>
      <c r="E174" s="195"/>
      <c r="F174" s="195"/>
      <c r="G174" s="195"/>
      <c r="H174" s="20"/>
      <c r="I174" s="202" t="s">
        <v>2675</v>
      </c>
      <c r="J174" s="203"/>
      <c r="K174" s="203"/>
      <c r="L174" s="203"/>
      <c r="M174" s="203"/>
      <c r="O174" s="179" t="str">
        <f>HYPERLINK("#Integrante_3!A1","INICIO")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2680</v>
      </c>
      <c r="O175" s="8"/>
      <c r="Q175" s="19"/>
      <c r="R175" s="158"/>
      <c r="S175" s="19"/>
      <c r="T175" s="19"/>
      <c r="U175" s="19"/>
      <c r="V175" s="19"/>
      <c r="W175" s="19"/>
      <c r="X175" s="19"/>
      <c r="Y175" s="19"/>
      <c r="Z175" s="19"/>
      <c r="AA175" s="19"/>
      <c r="AB175" s="19"/>
    </row>
    <row r="176" spans="1:28" ht="23.4" x14ac:dyDescent="0.3">
      <c r="A176" s="9"/>
      <c r="B176" s="199"/>
      <c r="C176" s="200"/>
      <c r="D176" s="201"/>
      <c r="E176" s="158" t="s">
        <v>2621</v>
      </c>
      <c r="F176" s="158" t="s">
        <v>2622</v>
      </c>
      <c r="G176" s="158" t="s">
        <v>2623</v>
      </c>
      <c r="H176" s="5"/>
      <c r="I176" s="199"/>
      <c r="J176" s="200"/>
      <c r="K176" s="200"/>
      <c r="L176" s="201"/>
      <c r="M176" s="257"/>
      <c r="O176" s="8"/>
      <c r="Q176" s="19"/>
      <c r="R176" s="158" t="s">
        <v>2623</v>
      </c>
      <c r="S176" s="19"/>
      <c r="T176" s="19"/>
      <c r="U176" s="19"/>
      <c r="V176" s="19"/>
      <c r="W176" s="19"/>
      <c r="X176" s="19"/>
      <c r="Y176" s="19"/>
      <c r="Z176" s="19"/>
      <c r="AA176" s="19"/>
      <c r="AB176" s="19"/>
    </row>
    <row r="177" spans="1:28" ht="23.4" x14ac:dyDescent="0.3">
      <c r="A177" s="9"/>
      <c r="B177" s="248" t="s">
        <v>2671</v>
      </c>
      <c r="C177" s="248"/>
      <c r="D177" s="248"/>
      <c r="E177" s="24">
        <v>0.02</v>
      </c>
      <c r="F177" s="172">
        <v>0.03</v>
      </c>
      <c r="G177" s="173">
        <f>IF(F177&gt;0,SUM(E177+F177),"")</f>
        <v>0.05</v>
      </c>
      <c r="H177" s="5"/>
      <c r="I177" s="245" t="s">
        <v>2675</v>
      </c>
      <c r="J177" s="246"/>
      <c r="K177" s="246"/>
      <c r="L177" s="247"/>
      <c r="M177" s="172"/>
      <c r="O177" s="8"/>
      <c r="Q177" s="19"/>
      <c r="R177" s="173" t="str">
        <f>IF(M177&gt;0,SUM(L177+M177),"")</f>
        <v/>
      </c>
      <c r="S177" s="19"/>
      <c r="T177" s="19"/>
      <c r="U177" s="19"/>
      <c r="V177" s="19"/>
      <c r="W177" s="19"/>
      <c r="X177" s="19"/>
      <c r="Y177" s="19"/>
      <c r="Z177" s="19"/>
      <c r="AA177" s="19"/>
      <c r="AB177" s="19"/>
    </row>
    <row r="178" spans="1:28" ht="23.4" hidden="1" x14ac:dyDescent="0.3">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154294130.30000001</v>
      </c>
      <c r="F183" s="93"/>
      <c r="G183" s="94"/>
      <c r="H183" s="89"/>
      <c r="I183" s="91" t="s">
        <v>2632</v>
      </c>
      <c r="J183" s="178">
        <f>M177</f>
        <v>0</v>
      </c>
      <c r="K183" s="249" t="s">
        <v>2633</v>
      </c>
      <c r="L183" s="249"/>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22" t="s">
        <v>2641</v>
      </c>
      <c r="C190" s="222"/>
      <c r="E190" s="5" t="s">
        <v>20</v>
      </c>
      <c r="H190" s="161" t="s">
        <v>24</v>
      </c>
      <c r="J190" s="5" t="s">
        <v>2642</v>
      </c>
      <c r="K190" s="5"/>
      <c r="M190" s="5"/>
      <c r="N190" s="5"/>
      <c r="O190" s="8"/>
      <c r="Q190" s="148"/>
      <c r="R190" s="149"/>
      <c r="S190" s="149"/>
      <c r="T190" s="148"/>
    </row>
    <row r="191" spans="1:28" ht="14.4" x14ac:dyDescent="0.3">
      <c r="A191" s="9"/>
      <c r="C191" s="122">
        <v>43819</v>
      </c>
      <c r="D191" s="5"/>
      <c r="E191" s="121">
        <v>3414</v>
      </c>
      <c r="F191" s="5"/>
      <c r="G191" s="5"/>
      <c r="H191" s="121" t="s">
        <v>2748</v>
      </c>
      <c r="J191" s="5"/>
      <c r="K191" s="122">
        <v>41306</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7"/>
    </row>
    <row r="196" spans="1:18" ht="21.6" thickBot="1" x14ac:dyDescent="0.35">
      <c r="A196" s="9"/>
      <c r="B196" s="5"/>
      <c r="C196" s="5"/>
      <c r="D196" s="5"/>
      <c r="E196" s="5"/>
      <c r="F196" s="5"/>
      <c r="G196" s="5"/>
      <c r="H196" s="5"/>
      <c r="I196" s="5"/>
      <c r="J196" s="5"/>
      <c r="K196" s="5"/>
      <c r="L196" s="5"/>
      <c r="M196" s="5"/>
      <c r="N196" s="5"/>
      <c r="O196" s="179" t="str">
        <f>HYPERLINK("#Integrante_3!A1","INICIO")</f>
        <v>INICIO</v>
      </c>
    </row>
    <row r="197" spans="1:18" ht="231" customHeight="1" x14ac:dyDescent="0.3">
      <c r="A197" s="9"/>
      <c r="B197" s="244" t="s">
        <v>2664</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1" t="s">
        <v>2745</v>
      </c>
      <c r="D209" s="21"/>
      <c r="G209" s="27" t="s">
        <v>2625</v>
      </c>
      <c r="H209" s="194" t="s">
        <v>2746</v>
      </c>
      <c r="J209" s="27" t="s">
        <v>2627</v>
      </c>
      <c r="K209" s="194" t="s">
        <v>2746</v>
      </c>
      <c r="L209" s="21"/>
      <c r="M209" s="21"/>
      <c r="N209" s="21"/>
      <c r="O209" s="8"/>
    </row>
    <row r="210" spans="1:15" ht="14.4" x14ac:dyDescent="0.3">
      <c r="A210" s="9"/>
      <c r="B210" s="27" t="s">
        <v>2624</v>
      </c>
      <c r="C210" s="121" t="s">
        <v>2745</v>
      </c>
      <c r="D210" s="21"/>
      <c r="G210" s="27" t="s">
        <v>2626</v>
      </c>
      <c r="H210" s="194">
        <v>3045334669</v>
      </c>
      <c r="J210" s="27" t="s">
        <v>2628</v>
      </c>
      <c r="K210" s="121" t="s">
        <v>2747</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G7"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2187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44194.90461863426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HYPERLINK("#Integrante_4!B20","IDENTIFICACIÓN DEL OFERENTE")</f>
        <v>IDENTIFICACIÓN DEL OFERENTE</v>
      </c>
      <c r="C8" s="182"/>
      <c r="D8" s="186"/>
      <c r="E8" s="267" t="str">
        <f>HYPERLINK("#Integrante_4!A109","CAPACIDAD RESIDUAL")</f>
        <v>CAPACIDAD RESIDUAL</v>
      </c>
      <c r="F8" s="268"/>
      <c r="G8" s="269"/>
      <c r="H8" s="187"/>
      <c r="I8" s="179" t="str">
        <f>HYPERLINK("#Integrante_4!N162","DISCAPACIDAD")</f>
        <v>DISCAPACIDAD</v>
      </c>
      <c r="J8" s="183"/>
      <c r="K8" s="179" t="str">
        <f>HYPERLINK("#Integrante_4!A188","TRAYECTORIA")</f>
        <v>TRAYECTORIA</v>
      </c>
      <c r="L8" s="182"/>
      <c r="M8" s="36"/>
      <c r="N8" s="36"/>
      <c r="O8" s="43"/>
    </row>
    <row r="9" spans="1:20" ht="30.75" customHeight="1" thickBot="1" x14ac:dyDescent="0.35">
      <c r="A9" s="185"/>
      <c r="B9" s="179" t="str">
        <f>HYPERLINK("#Integrante_4!I20","DATOS CONTRATO INVITACIÓN")</f>
        <v>DATOS CONTRATO INVITACIÓN</v>
      </c>
      <c r="C9" s="182"/>
      <c r="D9" s="182"/>
      <c r="E9" s="267" t="str">
        <f>HYPERLINK("#Integrante_4!A162","TALENTO HUMANO")</f>
        <v>TALENTO HUMANO</v>
      </c>
      <c r="F9" s="268"/>
      <c r="G9" s="269"/>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5">
      <c r="A10" s="185"/>
      <c r="B10" s="179" t="str">
        <f>HYPERLINK("#Integrante_4!B48","EXPERIENCIA TERRITORIAL")</f>
        <v>EXPERIENCIA TERRITORIAL</v>
      </c>
      <c r="C10" s="182"/>
      <c r="D10" s="182"/>
      <c r="E10" s="267" t="str">
        <f>HYPERLINK("#Integrante_4!F162","INFRAESTRUCTURA")</f>
        <v>INFRAESTRUCTURA</v>
      </c>
      <c r="F10" s="268"/>
      <c r="G10" s="269"/>
      <c r="H10" s="187"/>
      <c r="I10" s="179" t="str">
        <f>HYPERLINK("#Integrante_4!L176","VALOR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806007528</v>
      </c>
      <c r="C20" s="5"/>
      <c r="D20" s="162"/>
      <c r="E20" s="154" t="s">
        <v>2670</v>
      </c>
      <c r="F20" s="156" t="s">
        <v>2934</v>
      </c>
      <c r="G20" s="5"/>
      <c r="H20" s="270"/>
      <c r="I20" s="143" t="s">
        <v>453</v>
      </c>
      <c r="J20" s="144" t="s">
        <v>963</v>
      </c>
      <c r="K20" s="145">
        <v>3085882606</v>
      </c>
      <c r="L20" s="146"/>
      <c r="M20" s="146">
        <v>44561</v>
      </c>
      <c r="N20" s="129">
        <f>+(M20-L20)/30</f>
        <v>1485.3666666666666</v>
      </c>
      <c r="O20" s="132"/>
      <c r="U20" s="128"/>
      <c r="V20" s="106">
        <f ca="1">NOW()</f>
        <v>44194.90461863426</v>
      </c>
      <c r="W20" s="106">
        <f ca="1">NOW()</f>
        <v>44194.90461863426</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ORGANIZACION TIEMPOS DE PAZ</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3">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3">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3">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3">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3">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3">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3">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3">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3">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3">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3">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3">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3">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3">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3">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3">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3">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3">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3">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3">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3">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3">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3">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3">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3">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3">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3">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13"/>
      <c r="N107" s="120"/>
      <c r="O107" s="120"/>
      <c r="P107" s="80"/>
    </row>
    <row r="108" spans="1:16" ht="29.55" customHeight="1" thickBot="1" x14ac:dyDescent="0.35">
      <c r="O108" s="179" t="str">
        <f>HYPERLINK("#Integrante_4!A1","INICIO")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5">
      <c r="O161" s="179" t="str">
        <f>HYPERLINK("#Integrante_4!A1","INICIO")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8" t="s">
        <v>1148</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39" t="s">
        <v>2648</v>
      </c>
      <c r="J167" s="240"/>
      <c r="K167" s="240"/>
      <c r="L167" s="240"/>
      <c r="M167" s="240"/>
      <c r="N167" s="240"/>
      <c r="O167" s="241"/>
      <c r="U167" s="51"/>
    </row>
    <row r="168" spans="1:28" ht="14.4" x14ac:dyDescent="0.3">
      <c r="A168" s="9"/>
      <c r="B168" s="209" t="s">
        <v>2663</v>
      </c>
      <c r="C168" s="209"/>
      <c r="D168" s="209"/>
      <c r="E168" s="8"/>
      <c r="F168" s="5"/>
      <c r="H168" s="82" t="s">
        <v>2662</v>
      </c>
      <c r="I168" s="239"/>
      <c r="J168" s="240"/>
      <c r="K168" s="240"/>
      <c r="L168" s="240"/>
      <c r="M168" s="240"/>
      <c r="N168" s="240"/>
      <c r="O168" s="241"/>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HYPERLINK("#Integrante_4!A1","INICIO")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158"/>
      <c r="S177" s="19"/>
      <c r="T177" s="19"/>
      <c r="U177" s="19"/>
      <c r="V177" s="19"/>
      <c r="W177" s="19"/>
      <c r="X177" s="19"/>
      <c r="Y177" s="19"/>
      <c r="Z177" s="19"/>
      <c r="AA177" s="19"/>
      <c r="AB177" s="19"/>
    </row>
    <row r="178" spans="1:28" ht="23.4" x14ac:dyDescent="0.3">
      <c r="A178" s="9"/>
      <c r="B178" s="199"/>
      <c r="C178" s="200"/>
      <c r="D178" s="201"/>
      <c r="E178" s="158" t="s">
        <v>2621</v>
      </c>
      <c r="F178" s="158" t="s">
        <v>2622</v>
      </c>
      <c r="G178" s="158" t="s">
        <v>2623</v>
      </c>
      <c r="H178" s="5"/>
      <c r="I178" s="199"/>
      <c r="J178" s="200"/>
      <c r="K178" s="200"/>
      <c r="L178" s="201"/>
      <c r="M178" s="257"/>
      <c r="O178" s="8"/>
      <c r="Q178" s="19"/>
      <c r="R178" s="158" t="s">
        <v>2623</v>
      </c>
      <c r="S178" s="19"/>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45" t="s">
        <v>2675</v>
      </c>
      <c r="J179" s="246"/>
      <c r="K179" s="246"/>
      <c r="L179" s="247"/>
      <c r="M179" s="172"/>
      <c r="O179" s="8"/>
      <c r="Q179" s="19"/>
      <c r="R179" s="173" t="str">
        <f>IF(M179&gt;0,SUM(L179+M179),"")</f>
        <v/>
      </c>
      <c r="S179" s="19"/>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154294130.30000001</v>
      </c>
      <c r="F185" s="93"/>
      <c r="G185" s="94"/>
      <c r="H185" s="89"/>
      <c r="I185" s="91" t="s">
        <v>2632</v>
      </c>
      <c r="J185" s="178">
        <f>M179</f>
        <v>0</v>
      </c>
      <c r="K185" s="249" t="s">
        <v>2633</v>
      </c>
      <c r="L185" s="249"/>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22" t="s">
        <v>2641</v>
      </c>
      <c r="C192" s="222"/>
      <c r="E192" s="5" t="s">
        <v>20</v>
      </c>
      <c r="H192" s="161" t="s">
        <v>24</v>
      </c>
      <c r="J192" s="5" t="s">
        <v>2642</v>
      </c>
      <c r="K192" s="5"/>
      <c r="M192" s="5"/>
      <c r="N192" s="5"/>
      <c r="O192" s="8"/>
      <c r="Q192" s="148"/>
      <c r="R192" s="149"/>
      <c r="S192" s="149"/>
      <c r="T192" s="148"/>
    </row>
    <row r="193" spans="1:18" ht="14.4" x14ac:dyDescent="0.3">
      <c r="A193" s="9"/>
      <c r="C193" s="122">
        <v>40879</v>
      </c>
      <c r="D193" s="5"/>
      <c r="E193" s="121">
        <v>1908</v>
      </c>
      <c r="F193" s="5"/>
      <c r="G193" s="5"/>
      <c r="H193" s="121" t="s">
        <v>2754</v>
      </c>
      <c r="J193" s="5"/>
      <c r="K193" s="122">
        <v>37288</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HYPERLINK("#Integrante_4!A1","INICIO")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1" t="s">
        <v>2754</v>
      </c>
      <c r="D211" s="21"/>
      <c r="G211" s="27" t="s">
        <v>2625</v>
      </c>
      <c r="H211" s="142" t="s">
        <v>2802</v>
      </c>
      <c r="J211" s="27" t="s">
        <v>2627</v>
      </c>
      <c r="K211" s="142" t="s">
        <v>2802</v>
      </c>
      <c r="L211" s="21"/>
      <c r="M211" s="21"/>
      <c r="N211" s="21"/>
      <c r="O211" s="8"/>
    </row>
    <row r="212" spans="1:15" ht="14.4" x14ac:dyDescent="0.3">
      <c r="A212" s="9"/>
      <c r="B212" s="27" t="s">
        <v>2624</v>
      </c>
      <c r="C212" s="121" t="s">
        <v>2754</v>
      </c>
      <c r="D212" s="21"/>
      <c r="G212" s="27" t="s">
        <v>2626</v>
      </c>
      <c r="H212" s="142" t="s">
        <v>2803</v>
      </c>
      <c r="J212" s="27" t="s">
        <v>2628</v>
      </c>
      <c r="K212" s="141" t="s">
        <v>2804</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G16"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4.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9.4414062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44194.90461863426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HYPERLINK("#Integrante_5!B20","IDENTIFICACIÓN DEL OFERENTE")</f>
        <v>IDENTIFICACIÓN DEL OFERENTE</v>
      </c>
      <c r="C8" s="182"/>
      <c r="D8" s="186"/>
      <c r="E8" s="267" t="str">
        <f>HYPERLINK("#Integrante_5!A109","CAPACIDAD RESIDUAL")</f>
        <v>CAPACIDAD RESIDUAL</v>
      </c>
      <c r="F8" s="268"/>
      <c r="G8" s="269"/>
      <c r="H8" s="187"/>
      <c r="I8" s="179" t="str">
        <f>HYPERLINK("#Integrante_5!N162","DISCAPACIDAD")</f>
        <v>DISCAPACIDAD</v>
      </c>
      <c r="J8" s="183"/>
      <c r="K8" s="179" t="str">
        <f>HYPERLINK("#Integrante_5!A188","TRAYECTORIA")</f>
        <v>TRAYECTORIA</v>
      </c>
      <c r="L8" s="182"/>
      <c r="M8" s="36"/>
      <c r="N8" s="36"/>
      <c r="O8" s="43"/>
    </row>
    <row r="9" spans="1:20" ht="30.75" customHeight="1" thickBot="1" x14ac:dyDescent="0.35">
      <c r="A9" s="185"/>
      <c r="B9" s="179" t="str">
        <f>HYPERLINK("#Integrante_5!I20","DATOS CONTRATO INVITACIÓN")</f>
        <v>DATOS CONTRATO INVITACIÓN</v>
      </c>
      <c r="C9" s="182"/>
      <c r="D9" s="182"/>
      <c r="E9" s="267" t="str">
        <f>HYPERLINK("#Integrante_5!A162","TALENTO HUMANO")</f>
        <v>TALENTO HUMANO</v>
      </c>
      <c r="F9" s="268"/>
      <c r="G9" s="269"/>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5">
      <c r="A10" s="185"/>
      <c r="B10" s="179" t="str">
        <f>HYPERLINK("#Integrante_5!B48","EXPERIENCIA TERRITORIAL")</f>
        <v>EXPERIENCIA TERRITORIAL</v>
      </c>
      <c r="C10" s="182"/>
      <c r="D10" s="182"/>
      <c r="E10" s="267" t="str">
        <f>HYPERLINK("#Integrante_5!F162","INFRAESTRUCTURA")</f>
        <v>INFRAESTRUCTURA</v>
      </c>
      <c r="F10" s="268"/>
      <c r="G10" s="269"/>
      <c r="H10" s="187"/>
      <c r="I10" s="179" t="str">
        <f>HYPERLINK("#Integrante_5!L176","VALOR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900072094</v>
      </c>
      <c r="C20" s="5"/>
      <c r="D20" s="162"/>
      <c r="E20" s="154" t="s">
        <v>2670</v>
      </c>
      <c r="F20" s="156" t="s">
        <v>2934</v>
      </c>
      <c r="G20" s="5"/>
      <c r="H20" s="270"/>
      <c r="I20" s="143" t="s">
        <v>453</v>
      </c>
      <c r="J20" s="144" t="s">
        <v>963</v>
      </c>
      <c r="K20" s="145">
        <v>3085882606</v>
      </c>
      <c r="L20" s="146"/>
      <c r="M20" s="146">
        <v>44561</v>
      </c>
      <c r="N20" s="129">
        <f>+(M20-L20)/30</f>
        <v>1485.3666666666666</v>
      </c>
      <c r="O20" s="132"/>
      <c r="U20" s="128"/>
      <c r="V20" s="106">
        <f ca="1">NOW()</f>
        <v>44194.90461863426</v>
      </c>
      <c r="W20" s="106">
        <f ca="1">NOW()</f>
        <v>44194.90461863426</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FUNDACIÓN LOS FLAMINGOS</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3">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3">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3">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3">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3">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3">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3">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3">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3">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3">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3">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3">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3">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3">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3">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3">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3">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3">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3">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3">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3">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3">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3">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3">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3">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3">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3">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3">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3">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3">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3">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3">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3">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3">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3">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3">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3">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3">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3">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3">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3">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3">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3">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3">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HYPERLINK("#Integrante_5!A1","INICIO")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3">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3">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3">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3">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3">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3">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3">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3">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3">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3">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3">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3">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3">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3">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5">
      <c r="O159" s="179" t="str">
        <f>HYPERLINK("#Integrante_5!A1","INICIO")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3">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8" t="s">
        <v>1148</v>
      </c>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39" t="s">
        <v>2648</v>
      </c>
      <c r="J165" s="240"/>
      <c r="K165" s="240"/>
      <c r="L165" s="240"/>
      <c r="M165" s="240"/>
      <c r="N165" s="240"/>
      <c r="O165" s="241"/>
      <c r="U165" s="51"/>
    </row>
    <row r="166" spans="1:28" ht="14.4" x14ac:dyDescent="0.3">
      <c r="A166" s="9"/>
      <c r="B166" s="209" t="s">
        <v>2663</v>
      </c>
      <c r="C166" s="209"/>
      <c r="D166" s="209"/>
      <c r="E166" s="8"/>
      <c r="F166" s="5"/>
      <c r="H166" s="82" t="s">
        <v>2662</v>
      </c>
      <c r="I166" s="239"/>
      <c r="J166" s="240"/>
      <c r="K166" s="240"/>
      <c r="L166" s="240"/>
      <c r="M166" s="240"/>
      <c r="N166" s="240"/>
      <c r="O166" s="241"/>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2678</v>
      </c>
      <c r="B170" s="207"/>
      <c r="C170" s="207"/>
      <c r="D170" s="207"/>
      <c r="E170" s="207"/>
      <c r="F170" s="207"/>
      <c r="G170" s="207"/>
      <c r="H170" s="207"/>
      <c r="I170" s="207"/>
      <c r="J170" s="207"/>
      <c r="K170" s="207"/>
      <c r="L170" s="207"/>
      <c r="M170" s="207"/>
      <c r="N170" s="207"/>
      <c r="O170" s="208"/>
      <c r="P170" s="77"/>
    </row>
    <row r="171" spans="1:28" ht="15" customHeight="1" x14ac:dyDescent="0.3">
      <c r="A171" s="225" t="s">
        <v>2677</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2671</v>
      </c>
      <c r="C174" s="195"/>
      <c r="D174" s="195"/>
      <c r="E174" s="195"/>
      <c r="F174" s="195"/>
      <c r="G174" s="195"/>
      <c r="H174" s="20"/>
      <c r="I174" s="202" t="s">
        <v>2679</v>
      </c>
      <c r="J174" s="203"/>
      <c r="K174" s="203"/>
      <c r="L174" s="203"/>
      <c r="M174" s="203"/>
      <c r="O174" s="179" t="str">
        <f>HYPERLINK("#Integrante_5!A1","INICIO")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2680</v>
      </c>
      <c r="O175" s="8"/>
      <c r="Q175" s="19"/>
      <c r="R175" s="19"/>
      <c r="S175" s="158"/>
      <c r="T175" s="19"/>
      <c r="U175" s="19"/>
      <c r="V175" s="19"/>
      <c r="W175" s="19"/>
      <c r="X175" s="19"/>
      <c r="Y175" s="19"/>
      <c r="Z175" s="19"/>
      <c r="AA175" s="19"/>
      <c r="AB175" s="19"/>
    </row>
    <row r="176" spans="1:28" ht="23.4" x14ac:dyDescent="0.3">
      <c r="A176" s="9"/>
      <c r="B176" s="199"/>
      <c r="C176" s="200"/>
      <c r="D176" s="201"/>
      <c r="E176" s="158" t="s">
        <v>2621</v>
      </c>
      <c r="F176" s="158" t="s">
        <v>2622</v>
      </c>
      <c r="G176" s="158" t="s">
        <v>2623</v>
      </c>
      <c r="H176" s="5"/>
      <c r="I176" s="199"/>
      <c r="J176" s="200"/>
      <c r="K176" s="200"/>
      <c r="L176" s="201"/>
      <c r="M176" s="257"/>
      <c r="O176" s="8"/>
      <c r="Q176" s="19"/>
      <c r="R176" s="19"/>
      <c r="S176" s="158" t="s">
        <v>2623</v>
      </c>
      <c r="T176" s="19"/>
      <c r="U176" s="19"/>
      <c r="V176" s="19"/>
      <c r="W176" s="19"/>
      <c r="X176" s="19"/>
      <c r="Y176" s="19"/>
      <c r="Z176" s="19"/>
      <c r="AA176" s="19"/>
      <c r="AB176" s="19"/>
    </row>
    <row r="177" spans="1:28" ht="23.4" x14ac:dyDescent="0.3">
      <c r="A177" s="9"/>
      <c r="B177" s="248" t="s">
        <v>2671</v>
      </c>
      <c r="C177" s="248"/>
      <c r="D177" s="248"/>
      <c r="E177" s="24">
        <v>0.02</v>
      </c>
      <c r="F177" s="172">
        <v>0.03</v>
      </c>
      <c r="G177" s="173">
        <f>IF(F177&gt;0,SUM(E177+F177),"")</f>
        <v>0.05</v>
      </c>
      <c r="H177" s="5"/>
      <c r="I177" s="245" t="s">
        <v>2673</v>
      </c>
      <c r="J177" s="246"/>
      <c r="K177" s="246"/>
      <c r="L177" s="247"/>
      <c r="M177" s="172"/>
      <c r="O177" s="8"/>
      <c r="Q177" s="19"/>
      <c r="R177" s="19"/>
      <c r="S177" s="173" t="str">
        <f>IF(M177&gt;0,SUM(L177+M177),"")</f>
        <v/>
      </c>
      <c r="T177" s="19"/>
      <c r="U177" s="19"/>
      <c r="V177" s="19"/>
      <c r="W177" s="19"/>
      <c r="X177" s="19"/>
      <c r="Y177" s="19"/>
      <c r="Z177" s="19"/>
      <c r="AA177" s="19"/>
      <c r="AB177" s="19"/>
    </row>
    <row r="178" spans="1:28" ht="23.4" hidden="1" x14ac:dyDescent="0.3">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154294130.30000001</v>
      </c>
      <c r="F183" s="93"/>
      <c r="G183" s="94"/>
      <c r="H183" s="89"/>
      <c r="I183" s="91" t="s">
        <v>2632</v>
      </c>
      <c r="J183" s="178">
        <f>M177</f>
        <v>0</v>
      </c>
      <c r="K183" s="249" t="s">
        <v>2633</v>
      </c>
      <c r="L183" s="249"/>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22" t="s">
        <v>2641</v>
      </c>
      <c r="C190" s="222"/>
      <c r="E190" s="5" t="s">
        <v>20</v>
      </c>
      <c r="H190" s="161" t="s">
        <v>24</v>
      </c>
      <c r="J190" s="5" t="s">
        <v>2642</v>
      </c>
      <c r="K190" s="5"/>
      <c r="M190" s="5"/>
      <c r="N190" s="5"/>
      <c r="O190" s="8"/>
      <c r="Q190" s="148"/>
      <c r="R190" s="149"/>
      <c r="S190" s="149"/>
      <c r="T190" s="148"/>
    </row>
    <row r="191" spans="1:28" ht="14.4" x14ac:dyDescent="0.3">
      <c r="A191" s="9"/>
      <c r="C191" s="122">
        <v>42303</v>
      </c>
      <c r="D191" s="5"/>
      <c r="E191" s="121">
        <v>2386</v>
      </c>
      <c r="F191" s="5"/>
      <c r="G191" s="5"/>
      <c r="H191" s="141" t="s">
        <v>2909</v>
      </c>
      <c r="J191" s="5"/>
      <c r="K191" s="122">
        <v>42401</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7"/>
    </row>
    <row r="196" spans="1:18" ht="21.6" thickBot="1" x14ac:dyDescent="0.35">
      <c r="A196" s="9"/>
      <c r="B196" s="5"/>
      <c r="C196" s="5"/>
      <c r="D196" s="5"/>
      <c r="E196" s="5"/>
      <c r="F196" s="5"/>
      <c r="G196" s="5"/>
      <c r="H196" s="5"/>
      <c r="I196" s="5"/>
      <c r="J196" s="5"/>
      <c r="K196" s="5"/>
      <c r="L196" s="5"/>
      <c r="M196" s="5"/>
      <c r="N196" s="5"/>
      <c r="O196" s="179" t="str">
        <f>HYPERLINK("#Integrante_5!A1","INICIO")</f>
        <v>INICIO</v>
      </c>
    </row>
    <row r="197" spans="1:18" ht="231" customHeight="1" x14ac:dyDescent="0.3">
      <c r="A197" s="9"/>
      <c r="B197" s="244" t="s">
        <v>2664</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41" t="s">
        <v>2909</v>
      </c>
      <c r="D209" s="21"/>
      <c r="G209" s="27" t="s">
        <v>2625</v>
      </c>
      <c r="H209" s="142" t="s">
        <v>2910</v>
      </c>
      <c r="J209" s="27" t="s">
        <v>2627</v>
      </c>
      <c r="K209" s="142" t="s">
        <v>2910</v>
      </c>
      <c r="L209" s="21"/>
      <c r="M209" s="21"/>
      <c r="N209" s="21"/>
      <c r="O209" s="8"/>
    </row>
    <row r="210" spans="1:15" ht="14.4" x14ac:dyDescent="0.3">
      <c r="A210" s="9"/>
      <c r="B210" s="27" t="s">
        <v>2624</v>
      </c>
      <c r="C210" s="141" t="s">
        <v>2909</v>
      </c>
      <c r="D210" s="21"/>
      <c r="G210" s="27" t="s">
        <v>2626</v>
      </c>
      <c r="H210" s="142" t="s">
        <v>2911</v>
      </c>
      <c r="J210" s="27" t="s">
        <v>2628</v>
      </c>
      <c r="K210" s="141" t="s">
        <v>2912</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D16" zoomScale="54" zoomScaleNormal="54"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42.21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44194.90461863426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HYPERLINK("#Integrante_6!B20","IDENTIFICACIÓN DEL OFERENTE")</f>
        <v>IDENTIFICACIÓN DEL OFERENTE</v>
      </c>
      <c r="C8" s="182"/>
      <c r="D8" s="186"/>
      <c r="E8" s="267" t="str">
        <f>HYPERLINK("#Integrante_6!A109","CAPACIDAD RESIDUAL")</f>
        <v>CAPACIDAD RESIDUAL</v>
      </c>
      <c r="F8" s="268"/>
      <c r="G8" s="269"/>
      <c r="H8" s="187"/>
      <c r="I8" s="179" t="str">
        <f>HYPERLINK("#Integrante_6!N162","DISCAPACIDAD")</f>
        <v>DISCAPACIDAD</v>
      </c>
      <c r="J8" s="183"/>
      <c r="K8" s="179" t="str">
        <f>HYPERLINK("#Integrante_6!A188","TRAYECTORIA")</f>
        <v>TRAYECTORIA</v>
      </c>
      <c r="L8" s="182"/>
      <c r="M8" s="36"/>
      <c r="N8" s="36"/>
      <c r="O8" s="43"/>
    </row>
    <row r="9" spans="1:20" ht="30.75" customHeight="1" thickBot="1" x14ac:dyDescent="0.35">
      <c r="A9" s="185"/>
      <c r="B9" s="179" t="str">
        <f>HYPERLINK("#Integrante_6!I20","DATOS CONTRATO INVITACIÓN")</f>
        <v>DATOS CONTRATO INVITACIÓN</v>
      </c>
      <c r="C9" s="182"/>
      <c r="D9" s="182"/>
      <c r="E9" s="267" t="str">
        <f>HYPERLINK("#Integrante_6!A162","TALENTO HUMANO")</f>
        <v>TALENTO HUMANO</v>
      </c>
      <c r="F9" s="268"/>
      <c r="G9" s="269"/>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5">
      <c r="A10" s="185"/>
      <c r="B10" s="179" t="str">
        <f>HYPERLINK("#Integrante_6!B48","EXPERIENCIA TERRITORIAL")</f>
        <v>EXPERIENCIA TERRITORIAL</v>
      </c>
      <c r="C10" s="182"/>
      <c r="D10" s="182"/>
      <c r="E10" s="267" t="str">
        <f>HYPERLINK("#Integrante_6!F162","INFRAESTRUCTURA")</f>
        <v>INFRAESTRUCTURA</v>
      </c>
      <c r="F10" s="268"/>
      <c r="G10" s="269"/>
      <c r="H10" s="187"/>
      <c r="I10" s="179" t="str">
        <f>HYPERLINK("#Integrante_6!L176","VALOR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64" t="s">
        <v>8</v>
      </c>
      <c r="M15" s="264"/>
      <c r="N15" s="177">
        <v>0.05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900038013</v>
      </c>
      <c r="C20" s="5"/>
      <c r="D20" s="162"/>
      <c r="E20" s="154" t="s">
        <v>2670</v>
      </c>
      <c r="F20" s="156" t="s">
        <v>2934</v>
      </c>
      <c r="G20" s="5"/>
      <c r="H20" s="270"/>
      <c r="I20" s="143" t="s">
        <v>453</v>
      </c>
      <c r="J20" s="144" t="s">
        <v>963</v>
      </c>
      <c r="K20" s="145">
        <v>3085882606</v>
      </c>
      <c r="L20" s="146"/>
      <c r="M20" s="146">
        <v>44561</v>
      </c>
      <c r="N20" s="129">
        <f>+(M20-L20)/30</f>
        <v>1485.3666666666666</v>
      </c>
      <c r="O20" s="132"/>
      <c r="U20" s="128"/>
      <c r="V20" s="106">
        <f ca="1">NOW()</f>
        <v>44194.90461863426</v>
      </c>
      <c r="W20" s="106">
        <f ca="1">NOW()</f>
        <v>44194.90461863426</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FUNDACIÓN SEMILLAS DEL SUR</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2936</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3">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3">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3">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3">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3">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3">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3">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3">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3">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3">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3">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3">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3">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3">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3">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3">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3">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3">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3">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3">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3">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3">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3">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3">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3">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75" t="str">
        <f t="shared" si="1"/>
        <v/>
      </c>
      <c r="H107" s="118"/>
      <c r="I107" s="117"/>
      <c r="J107" s="117"/>
      <c r="K107" s="119"/>
      <c r="L107" s="120"/>
      <c r="M107" s="113"/>
      <c r="N107" s="120"/>
      <c r="O107" s="120"/>
      <c r="P107" s="80"/>
    </row>
    <row r="108" spans="1:16" ht="29.55" customHeight="1" thickBot="1" x14ac:dyDescent="0.35">
      <c r="O108" s="179" t="str">
        <f>HYPERLINK("#Integrante_6!A1","INICIO")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3">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3">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3">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3">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3">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3">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3">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3">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3">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3">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3">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3">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3">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3">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3">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3">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3">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3">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3">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3">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3">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3">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3">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3">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3">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3">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3">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3">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3">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3">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3">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3">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3">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3">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3">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3">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3">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3">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3">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3">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3">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3">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3">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3">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3">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5">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5">
      <c r="O161" s="179" t="str">
        <f>HYPERLINK("#Integrante_6!A1","INICIO")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8" t="s">
        <v>26</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39" t="s">
        <v>2648</v>
      </c>
      <c r="J167" s="240"/>
      <c r="K167" s="240"/>
      <c r="L167" s="240"/>
      <c r="M167" s="240"/>
      <c r="N167" s="240"/>
      <c r="O167" s="241"/>
      <c r="U167" s="51"/>
    </row>
    <row r="168" spans="1:28" ht="14.4" x14ac:dyDescent="0.3">
      <c r="A168" s="9"/>
      <c r="B168" s="209" t="s">
        <v>2663</v>
      </c>
      <c r="C168" s="209"/>
      <c r="D168" s="209"/>
      <c r="E168" s="8"/>
      <c r="F168" s="5"/>
      <c r="H168" s="82" t="s">
        <v>2662</v>
      </c>
      <c r="I168" s="239"/>
      <c r="J168" s="240"/>
      <c r="K168" s="240"/>
      <c r="L168" s="240"/>
      <c r="M168" s="240"/>
      <c r="N168" s="240"/>
      <c r="O168" s="241"/>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HYPERLINK("#Integrante_6!A1","INICIO")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4" x14ac:dyDescent="0.3">
      <c r="A178" s="9"/>
      <c r="B178" s="199"/>
      <c r="C178" s="200"/>
      <c r="D178" s="201"/>
      <c r="E178" s="158" t="s">
        <v>2621</v>
      </c>
      <c r="F178" s="158" t="s">
        <v>2622</v>
      </c>
      <c r="G178" s="158" t="s">
        <v>2623</v>
      </c>
      <c r="H178" s="5"/>
      <c r="I178" s="199"/>
      <c r="J178" s="200"/>
      <c r="K178" s="200"/>
      <c r="L178" s="201"/>
      <c r="M178" s="257"/>
      <c r="O178" s="8"/>
      <c r="Q178" s="19"/>
      <c r="R178" s="19"/>
      <c r="S178" s="158" t="s">
        <v>2623</v>
      </c>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45" t="s">
        <v>2673</v>
      </c>
      <c r="J179" s="246"/>
      <c r="K179" s="246"/>
      <c r="L179" s="247"/>
      <c r="M179" s="172"/>
      <c r="O179" s="8"/>
      <c r="Q179" s="19"/>
      <c r="R179" s="19"/>
      <c r="S179" s="173" t="str">
        <f>IF(M179&gt;0,SUM(L179+M179),"")</f>
        <v/>
      </c>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154294130.30000001</v>
      </c>
      <c r="F185" s="93"/>
      <c r="G185" s="94"/>
      <c r="H185" s="89"/>
      <c r="I185" s="91" t="s">
        <v>2632</v>
      </c>
      <c r="J185" s="178">
        <f>M179</f>
        <v>0</v>
      </c>
      <c r="K185" s="249" t="s">
        <v>2633</v>
      </c>
      <c r="L185" s="249"/>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22" t="s">
        <v>2641</v>
      </c>
      <c r="C192" s="222"/>
      <c r="E192" s="5" t="s">
        <v>20</v>
      </c>
      <c r="H192" s="161" t="s">
        <v>24</v>
      </c>
      <c r="J192" s="5" t="s">
        <v>2642</v>
      </c>
      <c r="K192" s="5"/>
      <c r="M192" s="5"/>
      <c r="N192" s="5"/>
      <c r="O192" s="8"/>
      <c r="Q192" s="148"/>
      <c r="R192" s="149"/>
      <c r="S192" s="149"/>
      <c r="T192" s="148"/>
    </row>
    <row r="193" spans="1:18" ht="14.4" x14ac:dyDescent="0.3">
      <c r="A193" s="9"/>
      <c r="C193" s="122">
        <v>41835</v>
      </c>
      <c r="D193" s="5"/>
      <c r="E193" s="121">
        <v>1568</v>
      </c>
      <c r="F193" s="5"/>
      <c r="G193" s="5"/>
      <c r="H193" s="141" t="s">
        <v>2930</v>
      </c>
      <c r="J193" s="5"/>
      <c r="K193" s="122">
        <v>40930</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HYPERLINK("#Integrante_6!A1","INICIO")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2930</v>
      </c>
      <c r="D211" s="21"/>
      <c r="G211" s="27" t="s">
        <v>2625</v>
      </c>
      <c r="H211" s="142" t="s">
        <v>2931</v>
      </c>
      <c r="J211" s="27" t="s">
        <v>2627</v>
      </c>
      <c r="K211" s="142" t="s">
        <v>2931</v>
      </c>
      <c r="L211" s="21"/>
      <c r="M211" s="21"/>
      <c r="N211" s="21"/>
      <c r="O211" s="8"/>
    </row>
    <row r="212" spans="1:15" ht="14.4" x14ac:dyDescent="0.3">
      <c r="A212" s="9"/>
      <c r="B212" s="27" t="s">
        <v>2624</v>
      </c>
      <c r="C212" s="141" t="s">
        <v>2930</v>
      </c>
      <c r="D212" s="21"/>
      <c r="G212" s="27" t="s">
        <v>2626</v>
      </c>
      <c r="H212" s="142" t="s">
        <v>2932</v>
      </c>
      <c r="J212" s="27" t="s">
        <v>2628</v>
      </c>
      <c r="K212" s="141" t="s">
        <v>2933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77734375" defaultRowHeight="14.4" x14ac:dyDescent="0.3"/>
  <cols>
    <col min="6" max="6" width="21.441406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777343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777343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2020-12-30T02:35:00Z</cp:lastPrinted>
  <dcterms:created xsi:type="dcterms:W3CDTF">2020-10-14T21:57:42Z</dcterms:created>
  <dcterms:modified xsi:type="dcterms:W3CDTF">2020-12-30T02:42:41Z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