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esktop\"/>
    </mc:Choice>
  </mc:AlternateContent>
  <xr:revisionPtr revIDLastSave="0" documentId="13_ncr:1_{C7EBBFC6-FD40-4CE3-9B36-FC858AC354B4}"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5"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s="1"/>
  <c r="G121" i="23"/>
  <c r="N120" i="23"/>
  <c r="L120" i="23" s="1"/>
  <c r="G120" i="23"/>
  <c r="N119" i="23"/>
  <c r="L119" i="23" s="1"/>
  <c r="G119" i="23"/>
  <c r="N118" i="23"/>
  <c r="L118" i="23"/>
  <c r="G118" i="23"/>
  <c r="N117" i="23"/>
  <c r="L117" i="23" s="1"/>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<sst xmlns="http://schemas.openxmlformats.org/spreadsheetml/2006/main" count="5601" uniqueCount="2937">
  <si>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</si>
  <si>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</si>
  <si>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</si>
  <si>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</si>
  <si>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</si>
  <si>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</si>
  <si>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</si>
  <si>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</si>
  <si>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</si>
  <si>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</si>
  <si>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</si>
  <si>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</si>
  <si>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</si>
  <si>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</si>
  <si>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</si>
  <si>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</si>
  <si>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</si>
  <si>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</si>
  <si>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</si>
  <si>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</si>
  <si>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</si>
  <si>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</si>
  <si>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</si>
  <si>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</si>
  <si>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</si>
  <si>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</si>
  <si>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</si>
  <si>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</si>
  <si>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</si>
  <si>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</si>
  <si>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</si>
  <si>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</si>
  <si>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</si>
  <si>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</si>
  <si>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</si>
  <si>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</si>
  <si>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</si>
  <si>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</si>
  <si>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</si>
  <si>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</si>
  <si>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</si>
  <si>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</si>
  <si>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</si>
  <si>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</si>
  <si>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</si>
  <si>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</si>
  <si>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</si>
  <si>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</si>
  <si>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</si>
  <si>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</si>
  <si>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</si>
  <si>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</si>
  <si>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</si>
  <si>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</si>
  <si>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</si>
  <si>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</si>
  <si>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</si>
  <si>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</si>
  <si>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</si>
  <si>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</si>
  <si>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</si>
  <si>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</si>
  <si>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</si>
  <si>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</si>
  <si>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</si>
  <si>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</si>
  <si>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</si>
  <si>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</si>
  <si>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</si>
  <si>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</si>
  <si>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</si>
  <si>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</si>
  <si>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</si>
  <si>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</si>
  <si>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</si>
  <si>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</si>
  <si>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</si>
  <si>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</si>
  <si>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</si>
  <si>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</si>
  <si>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</si>
  <si>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</si>
  <si>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</si>
  <si>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</si>
  <si>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</si>
  <si>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</si>
  <si>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</si>
  <si>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</si>
  <si>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</si>
  <si>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</si>
  <si>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</si>
  <si>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</si>
  <si>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</si>
  <si>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</si>
  <si>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</si>
  <si>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</si>
  <si>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</si>
  <si>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</si>
  <si>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</si>
  <si>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</si>
  <si>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</si>
  <si>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</si>
  <si>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</si>
  <si>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</si>
  <si>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</si>
  <si>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</si>
  <si>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</si>
  <si>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</si>
  <si>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</si>
  <si>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</si>
  <si>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</si>
  <si>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</si>
  <si>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</si>
  <si>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</si>
  <si>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</si>
  <si>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</si>
  <si>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</si>
  <si>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</si>
  <si>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</si>
  <si>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</si>
  <si>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</si>
  <si>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</si>
  <si>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</si>
  <si>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</si>
  <si>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</si>
  <si>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</si>
  <si>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</si>
  <si>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</si>
  <si>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</si>
  <si>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</si>
  <si>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</si>
  <si>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</si>
  <si>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</si>
  <si>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</si>
  <si>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</si>
  <si>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</si>
  <si>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</si>
  <si>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</si>
  <si>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</si>
  <si>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</si>
  <si>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</si>
  <si>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</si>
  <si>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</si>
  <si>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</si>
  <si>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</si>
  <si>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</si>
  <si>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</si>
  <si>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</si>
  <si>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</si>
  <si>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</si>
  <si>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</si>
  <si>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</si>
  <si>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</si>
  <si>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</si>
  <si>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</si>
  <si>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</si>
  <si>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</si>
  <si>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</si>
  <si>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</si>
  <si>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</si>
  <si>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</si>
  <si>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</si>
  <si>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</si>
  <si>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</si>
  <si>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</si>
  <si>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</si>
  <si>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</si>
  <si>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</si>
  <si>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</si>
  <si>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</si>
  <si>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</si>
  <si>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</si>
  <si>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</si>
  <si>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</si>
  <si>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</si>
  <si>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</si>
  <si>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</si>
  <si>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</si>
  <si>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</si>
  <si>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</si>
  <si>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</si>
  <si>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</si>
  <si>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</si>
  <si>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</si>
  <si>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</si>
  <si>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</si>
  <si>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</si>
  <si>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</si>
  <si>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</si>
  <si>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</si>
  <si>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</si>
  <si>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</si>
  <si>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</si>
  <si>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</si>
  <si>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</si>
  <si>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</si>
  <si>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</si>
  <si>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</si>
  <si>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</si>
  <si>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</si>
  <si>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</si>
  <si>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</si>
  <si>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</si>
  <si>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</si>
  <si>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</si>
  <si>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</si>
  <si>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</si>
  <si>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</si>
  <si>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</si>
  <si>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</si>
  <si>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</si>
  <si>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</si>
  <si>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</si>
  <si>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</si>
  <si>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</si>
  <si>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</si>
  <si>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</si>
  <si>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</si>
  <si>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</si>
  <si>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</si>
  <si>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</si>
  <si>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</si>
  <si>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</si>
  <si>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</si>
  <si>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</si>
  <si>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</si>
  <si>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</si>
  <si>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</si>
  <si>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</si>
  <si>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</si>
  <si>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</si>
  <si>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</si>
  <si>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</si>
  <si>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</si>
  <si>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</si>
  <si>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</si>
  <si>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</si>
  <si>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</si>
  <si>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</si>
  <si>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</si>
  <si>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</si>
  <si>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</si>
  <si>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</si>
  <si>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</si>
  <si>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</si>
  <si>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</si>
  <si>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</si>
  <si>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</si>
  <si>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</si>
  <si>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</si>
  <si>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</si>
  <si>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</si>
  <si>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</si>
  <si>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</si>
  <si>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</si>
  <si>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</si>
  <si>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</si>
  <si>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</si>
  <si>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</si>
  <si>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</si>
  <si>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</si>
  <si>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</si>
  <si>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</si>
  <si>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</si>
  <si>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</si>
  <si>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</si>
  <si>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</si>
  <si>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</si>
  <si>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</si>
  <si>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</si>
  <si>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</si>
  <si>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</si>
  <si>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</si>
  <si>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</si>
  <si>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</si>
  <si>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</si>
  <si>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</si>
  <si>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</si>
  <si>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</si>
  <si>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</si>
  <si>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</si>
  <si>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</si>
  <si>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</si>
  <si>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</si>
  <si>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</si>
  <si>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</si>
  <si>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</si>
  <si>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</si>
  <si>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</si>
  <si>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</si>
  <si>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</si>
  <si>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</si>
  <si>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</si>
  <si>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</si>
  <si>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</si>
  <si>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</si>
  <si>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</si>
  <si>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</si>
  <si>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</si>
  <si>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</si>
  <si>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</si>
  <si>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</si>
  <si>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</si>
  <si>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</si>
  <si>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</si>
  <si>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</si>
  <si>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</si>
  <si>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</si>
  <si>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</si>
  <si>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</si>
  <si>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</si>
  <si>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</si>
  <si>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</si>
  <si>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</si>
  <si>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</si>
  <si>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</si>
  <si>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</si>
  <si>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</si>
  <si>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</si>
  <si>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</si>
  <si>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</si>
  <si>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</si>
  <si>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</si>
  <si>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</si>
  <si>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</si>
  <si>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</si>
  <si>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</si>
  <si>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</si>
  <si>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</si>
  <si>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</si>
  <si>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</si>
  <si>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</si>
  <si>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</si>
  <si>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</si>
  <si>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</si>
  <si>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</si>
  <si>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</si>
  <si>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</si>
  <si>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</si>
  <si>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</si>
  <si>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</si>
  <si>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</si>
  <si>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</si>
  <si>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</si>
  <si>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</si>
  <si>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</si>
  <si>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</si>
  <si>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</si>
  <si>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</si>
  <si>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</si>
  <si>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</si>
  <si>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</si>
  <si>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</si>
  <si>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</si>
  <si>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</si>
  <si>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</si>
  <si>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</si>
  <si>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</si>
  <si>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</si>
  <si>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</si>
  <si>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</si>
  <si>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</si>
  <si>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</si>
  <si>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</si>
  <si>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</si>
  <si>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</si>
  <si>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</si>
  <si>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</si>
  <si>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</si>
  <si>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</si>
  <si>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</si>
  <si>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</si>
  <si>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</si>
  <si>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</si>
  <si>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</si>
  <si>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</si>
  <si>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</si>
  <si>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</si>
  <si>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</si>
  <si>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</si>
  <si>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</si>
  <si>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</si>
  <si>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</si>
  <si>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</si>
  <si>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</si>
  <si>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</si>
  <si>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</si>
  <si>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</si>
  <si>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</si>
  <si>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</si>
  <si>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</si>
  <si>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</si>
  <si>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</si>
  <si>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</si>
  <si>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</si>
  <si>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</si>
  <si>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</si>
  <si>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</si>
  <si>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</si>
  <si>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</si>
  <si>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</si>
  <si>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</si>
  <si>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</si>
  <si>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</si>
  <si>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</si>
  <si>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</si>
  <si>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</si>
  <si>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</si>
  <si>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</si>
  <si>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</si>
  <si>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</si>
  <si>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</si>
  <si>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</si>
  <si>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</si>
  <si>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</si>
  <si>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</si>
  <si>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</si>
  <si>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</si>
  <si>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</si>
  <si>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</si>
  <si>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</si>
  <si>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</si>
  <si>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</si>
  <si>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</si>
  <si>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</si>
  <si>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</si>
  <si>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</si>
  <si>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</si>
  <si>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</si>
  <si>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</si>
  <si>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</si>
  <si>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</si>
  <si>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</si>
  <si>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</si>
  <si>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</si>
  <si>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</si>
  <si>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</si>
  <si>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</si>
  <si>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</si>
  <si>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</si>
  <si>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</si>
  <si>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</si>
  <si>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</si>
  <si>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</si>
  <si>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</si>
  <si>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</si>
  <si>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</si>
  <si>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</si>
  <si>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</si>
  <si>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</si>
  <si>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</si>
  <si>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</si>
  <si>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</si>
  <si>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</si>
  <si>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</si>
  <si>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</si>
  <si>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</si>
  <si>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</si>
  <si>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</si>
  <si>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</si>
  <si>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</si>
  <si>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</si>
  <si>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</si>
  <si>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</si>
  <si>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</si>
  <si>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</si>
  <si>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</si>
  <si>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</si>
  <si>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</si>
  <si>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</si>
  <si>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</si>
  <si>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</si>
  <si>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</si>
  <si>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</si>
  <si>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</si>
  <si>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</si>
  <si>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</si>
  <si>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</si>
  <si>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</si>
  <si>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</si>
  <si>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</si>
  <si>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</si>
  <si>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</si>
  <si>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</si>
  <si>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</si>
  <si>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</si>
  <si>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</si>
  <si>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</si>
  <si>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</si>
  <si>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</si>
  <si>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</si>
  <si>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</si>
  <si>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</si>
  <si>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</si>
  <si>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</si>
  <si>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</si>
  <si>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</si>
  <si>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</si>
  <si>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</si>
  <si>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</si>
  <si>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</si>
  <si>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</si>
  <si>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</si>
  <si>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</si>
  <si>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</si>
  <si>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</si>
  <si>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</si>
  <si>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</si>
  <si>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</si>
  <si>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</si>
  <si>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</si>
  <si>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</si>
  <si>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</si>
  <si>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</si>
  <si>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</si>
  <si>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</si>
  <si>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</si>
  <si>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</si>
  <si>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</si>
  <si>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</si>
  <si>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</si>
  <si>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</si>
  <si>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</si>
  <si>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</si>
  <si>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</si>
  <si>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</si>
  <si>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</si>
  <si>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</si>
  <si>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</si>
  <si>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</si>
  <si>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</si>
  <si>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</si>
  <si>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</si>
  <si>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</si>
  <si>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</si>
  <si>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</si>
  <si>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</si>
  <si>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</si>
  <si>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</si>
  <si>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</si>
  <si>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</si>
  <si>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</si>
  <si>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</si>
  <si>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</si>
  <si>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</si>
  <si>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</si>
  <si>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</si>
  <si>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</si>
  <si>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</si>
  <si>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</si>
  <si>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</si>
  <si>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</si>
  <si>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</si>
  <si>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</si>
  <si>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</si>
  <si>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</si>
  <si>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</si>
  <si>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</si>
  <si>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</si>
  <si>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</si>
  <si>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</si>
  <si>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</si>
  <si>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</si>
  <si>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</si>
  <si>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</si>
  <si>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</si>
  <si>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</si>
  <si>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</si>
  <si>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</si>
  <si>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</si>
  <si>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</si>
  <si>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</si>
  <si>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</si>
  <si>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</si>
  <si>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</si>
  <si>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</si>
  <si>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</si>
  <si>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</si>
  <si>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</si>
  <si>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</si>
  <si>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</si>
  <si>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</si>
  <si>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</si>
  <si>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</si>
  <si>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</si>
  <si>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</si>
  <si>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</si>
  <si>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</si>
  <si>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</si>
  <si>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</si>
  <si>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</si>
  <si>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</si>
  <si>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</si>
  <si>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</si>
  <si>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</si>
  <si>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</si>
  <si>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</si>
  <si>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</si>
  <si>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</si>
  <si>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</si>
  <si>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</si>
  <si>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</si>
  <si>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</si>
  <si>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</si>
  <si>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</si>
  <si>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</si>
  <si>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</si>
  <si>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</si>
  <si>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</si>
  <si>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</si>
  <si>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</si>
  <si>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</si>
  <si>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</si>
  <si>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</si>
  <si>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</si>
  <si>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</si>
  <si>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</si>
  <si>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</si>
  <si>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</si>
  <si>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</si>
  <si>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</si>
  <si>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</si>
  <si>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</si>
  <si>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</si>
  <si>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</si>
  <si>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</si>
  <si>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</si>
  <si>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</si>
  <si>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</si>
  <si>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</si>
  <si>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</si>
  <si>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</si>
  <si>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</si>
  <si>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</si>
  <si>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</si>
  <si>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</si>
  <si>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</si>
  <si>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</si>
  <si>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</si>
  <si>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</si>
  <si>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</si>
  <si>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</si>
  <si>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</si>
  <si>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</si>
  <si>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</si>
  <si>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</si>
  <si>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</si>
  <si>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</si>
  <si>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</si>
  <si>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</si>
  <si>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</si>
  <si>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</si>
  <si>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</si>
  <si>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</si>
  <si>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</si>
  <si>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</si>
  <si>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</si>
  <si>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</si>
  <si>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</si>
  <si>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</si>
  <si>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</si>
  <si>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</si>
  <si>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</si>
  <si>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</si>
  <si>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</si>
  <si>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</si>
  <si>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</si>
  <si>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</si>
  <si>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</si>
  <si>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</si>
  <si>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</si>
  <si>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</si>
  <si>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</si>
  <si>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</si>
  <si>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</si>
  <si>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</si>
  <si>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</si>
  <si>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</si>
  <si>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</si>
  <si>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</si>
  <si>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</si>
  <si>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</si>
  <si>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</si>
  <si>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</si>
  <si>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</si>
  <si>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</si>
  <si>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</si>
  <si>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</si>
  <si>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</si>
  <si>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</si>
  <si>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</si>
  <si>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</si>
  <si>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</si>
  <si>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</si>
  <si>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</si>
  <si>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</si>
  <si>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</si>
  <si>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</si>
  <si>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</si>
  <si>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</si>
  <si>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</si>
  <si>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</si>
  <si>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</si>
  <si>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</si>
  <si>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</si>
  <si>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</si>
  <si>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</si>
  <si>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</si>
  <si>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</si>
  <si>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</si>
  <si>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</si>
  <si>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</si>
  <si>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</si>
  <si>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</si>
  <si>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</si>
  <si>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</si>
  <si>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</si>
  <si>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</si>
  <si>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</si>
  <si>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</si>
  <si>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</si>
  <si>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</si>
  <si>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</si>
  <si>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</si>
  <si>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</si>
  <si>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</si>
  <si>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</si>
  <si>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</si>
  <si>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</si>
  <si>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</si>
  <si>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</si>
  <si>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</si>
  <si>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</si>
  <si>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</si>
  <si>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</si>
  <si>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</si>
  <si>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</si>
  <si>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</si>
  <si>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</si>
  <si>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</si>
  <si>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</si>
  <si>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</si>
  <si>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</si>
  <si>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</si>
  <si>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</si>
  <si>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</si>
  <si>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</si>
  <si>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</si>
  <si>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</si>
  <si>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</si>
  <si>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</si>
  <si>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</si>
  <si>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</si>
  <si>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</si>
  <si>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</si>
  <si>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</si>
  <si>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</si>
  <si>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</si>
  <si>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</si>
  <si>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</si>
  <si>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</si>
  <si>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</si>
  <si>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</si>
  <si>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</si>
  <si>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</si>
  <si>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</si>
  <si>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</si>
  <si>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</si>
  <si>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</si>
  <si>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</si>
  <si>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</si>
  <si>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</si>
  <si>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</si>
  <si>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</si>
  <si>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</si>
  <si>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</si>
  <si>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</si>
  <si>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</si>
  <si>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</si>
  <si>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</si>
  <si>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</si>
  <si>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</si>
  <si>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</si>
  <si>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</si>
  <si>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</si>
  <si>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</si>
  <si>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</si>
  <si>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</si>
  <si>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</si>
  <si>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</si>
  <si>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</si>
  <si>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</si>
  <si>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</si>
  <si>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</si>
  <si>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</si>
  <si>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</si>
  <si>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</si>
  <si>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</si>
  <si>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</si>
  <si>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</si>
  <si>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</si>
  <si>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</si>
  <si>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</si>
  <si>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</si>
  <si>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</si>
  <si>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</si>
  <si>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</si>
  <si>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</si>
  <si>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</si>
  <si>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</si>
  <si>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</si>
  <si>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</si>
  <si>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</si>
  <si>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</si>
  <si>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</si>
  <si>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</si>
  <si>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</si>
  <si>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</si>
  <si>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</si>
  <si>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</si>
  <si>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</si>
  <si>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</si>
  <si>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</si>
  <si>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</si>
  <si>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</si>
  <si>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</si>
  <si>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</si>
  <si>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</si>
  <si>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</si>
  <si>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</si>
  <si>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</si>
  <si>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</si>
  <si>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</si>
  <si>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</si>
  <si>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</si>
  <si>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</si>
  <si>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</si>
  <si>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</si>
  <si>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</si>
  <si>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</si>
  <si>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</si>
  <si>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</si>
  <si>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</si>
  <si>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</si>
  <si>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</si>
  <si>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</si>
  <si>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</si>
  <si>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</si>
  <si>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</si>
  <si>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</si>
  <si>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</si>
  <si>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</si>
  <si>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</si>
  <si>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</si>
  <si>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</si>
  <si>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</si>
  <si>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</si>
  <si>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</si>
  <si>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</si>
  <si>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</si>
  <si>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</si>
  <si>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</si>
  <si>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</si>
  <si>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</si>
  <si>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</si>
  <si>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</si>
  <si>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</si>
  <si>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</si>
  <si>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</si>
  <si>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</si>
  <si>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</si>
  <si>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</si>
  <si>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</si>
  <si>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</si>
  <si>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</si>
  <si>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</si>
  <si>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</si>
  <si>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</si>
  <si>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</si>
  <si>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</si>
  <si>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</si>
  <si>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</si>
  <si>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</si>
  <si>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</si>
  <si>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</si>
  <si>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</si>
  <si>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</si>
  <si>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</si>
  <si>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</si>
  <si>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</si>
  <si>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</si>
  <si>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</si>
  <si>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</si>
  <si>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</si>
  <si>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</si>
  <si>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</si>
  <si>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</si>
  <si>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</si>
  <si>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</si>
  <si>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</si>
  <si>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</si>
  <si>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</si>
  <si>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</si>
  <si>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</si>
  <si>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</si>
  <si>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</si>
  <si>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</si>
  <si>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</si>
  <si>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</si>
  <si>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</si>
  <si>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</si>
  <si>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</si>
  <si>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</si>
  <si>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</si>
  <si>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</si>
  <si>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</si>
  <si>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</si>
  <si>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</si>
  <si>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</si>
  <si>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</si>
  <si>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</si>
  <si>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</si>
  <si>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</si>
  <si>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</si>
  <si>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</si>
  <si>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</si>
  <si>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</si>
  <si>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</si>
  <si>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</si>
  <si>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</si>
  <si>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</si>
  <si>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</si>
  <si>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</si>
  <si>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</si>
  <si>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</si>
  <si>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</si>
  <si>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</si>
  <si>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</si>
  <si>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</si>
  <si>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</si>
  <si>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</si>
  <si>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</si>
  <si>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</si>
  <si>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</si>
  <si>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</si>
  <si>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</si>
  <si>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</si>
  <si>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</si>
  <si>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</si>
  <si>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</si>
  <si>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</si>
  <si>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</si>
  <si>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</si>
  <si>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</si>
  <si>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</si>
  <si>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</si>
  <si>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</si>
  <si>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</si>
  <si>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</si>
  <si>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</si>
  <si>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</si>
  <si>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</si>
  <si>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</si>
  <si>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</si>
  <si>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</si>
  <si>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</si>
  <si>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</si>
  <si>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</si>
  <si>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</si>
  <si>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</si>
  <si>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</si>
  <si>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</si>
  <si>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</si>
  <si>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</si>
  <si>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</si>
  <si>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</si>
  <si>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</si>
  <si>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</si>
  <si>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</si>
  <si>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</si>
  <si>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</si>
  <si>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</si>
  <si>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</si>
  <si>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</si>
  <si>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</si>
  <si>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</si>
  <si>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</si>
  <si>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</si>
  <si>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</si>
  <si>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</si>
  <si>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</si>
  <si>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</si>
  <si>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</si>
  <si>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</si>
  <si>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</si>
  <si>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</si>
  <si>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</si>
  <si>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</si>
  <si>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</si>
  <si>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</si>
  <si>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</si>
  <si>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</si>
  <si>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</si>
  <si>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</si>
  <si>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</si>
  <si>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</si>
  <si>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</si>
  <si>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</si>
  <si>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</si>
  <si>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</si>
  <si>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</si>
  <si>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</si>
  <si>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</si>
  <si>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</si>
  <si>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</si>
  <si>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</si>
  <si>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</si>
  <si>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</si>
  <si>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</si>
  <si>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</si>
  <si>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</si>
  <si>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</si>
  <si>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</si>
  <si>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</si>
  <si>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</si>
  <si>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</si>
  <si>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</si>
  <si>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</si>
  <si>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</si>
  <si>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</si>
  <si>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</si>
  <si>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</si>
  <si>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</si>
  <si>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</si>
  <si>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</si>
  <si>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</si>
  <si>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</si>
  <si>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</si>
  <si>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</si>
  <si>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</si>
  <si>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</si>
  <si>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</si>
  <si>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</si>
  <si>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</si>
  <si>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</si>
  <si>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</si>
  <si>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</si>
  <si>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</si>
  <si>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</si>
  <si>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</si>
  <si>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</si>
  <si>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</si>
  <si>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</si>
  <si>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</si>
  <si>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</si>
  <si>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</si>
  <si>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</si>
  <si>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</si>
  <si>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</si>
  <si>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</si>
  <si>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</si>
  <si>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</si>
  <si>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</si>
  <si>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</si>
  <si>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</si>
  <si>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</si>
  <si>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</si>
  <si>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</si>
  <si>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</si>
  <si>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</si>
  <si>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</si>
  <si>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</si>
  <si>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</si>
  <si>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</si>
  <si>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</si>
  <si>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</si>
  <si>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</si>
  <si>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</si>
  <si>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</si>
  <si>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</si>
  <si>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</si>
  <si>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</si>
  <si>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</si>
  <si>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</si>
  <si>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</si>
  <si>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</si>
  <si>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</si>
  <si>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</si>
  <si>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</si>
  <si>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</si>
  <si>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</si>
  <si>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</si>
  <si>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</si>
  <si>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</si>
  <si>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</si>
  <si>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</si>
  <si>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</si>
  <si>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</si>
  <si>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</si>
  <si>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</si>
  <si>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</si>
  <si>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</si>
  <si>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</si>
  <si>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</si>
  <si>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</si>
  <si>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</si>
  <si>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</si>
  <si>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</si>
  <si>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</si>
  <si>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</si>
  <si>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</si>
  <si>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</si>
  <si>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</si>
  <si>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</si>
  <si>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</si>
  <si>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</si>
  <si>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</si>
  <si>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</si>
  <si>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</si>
  <si>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</si>
  <si>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</si>
  <si>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</si>
  <si>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</si>
  <si>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</si>
  <si>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</si>
  <si>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</si>
  <si>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</si>
  <si>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</si>
  <si>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</si>
  <si>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</si>
  <si>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</si>
  <si>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</si>
  <si>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</si>
  <si>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</si>
  <si>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</si>
  <si>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</si>
  <si>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</si>
  <si>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</si>
  <si>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</si>
  <si>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</si>
  <si>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</si>
  <si>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</si>
  <si>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</si>
  <si>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</si>
  <si>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</si>
  <si>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</si>
  <si>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</si>
  <si>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</si>
  <si>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</si>
  <si>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</si>
  <si>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</si>
  <si>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</si>
  <si>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</si>
  <si>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</si>
  <si>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</si>
  <si>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</si>
  <si>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</si>
  <si>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</si>
  <si>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</si>
  <si>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</si>
  <si>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</si>
  <si>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</si>
  <si>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</si>
  <si>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</si>
  <si>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</si>
  <si>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</si>
  <si>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</si>
  <si>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</si>
  <si>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</si>
  <si>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</si>
  <si>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</si>
  <si>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</si>
  <si>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</si>
  <si>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</si>
  <si>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</si>
  <si>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</si>
  <si>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</si>
  <si>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</si>
  <si>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</si>
  <si>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</si>
  <si>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</si>
  <si>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</si>
  <si>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</si>
  <si>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</si>
  <si>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</si>
  <si>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</si>
  <si>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</si>
  <si>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</si>
  <si>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</si>
  <si>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</si>
  <si>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</si>
  <si>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</si>
  <si>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</si>
  <si>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</si>
  <si>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</si>
  <si>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</si>
  <si>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</si>
  <si>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</si>
  <si>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</si>
  <si>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</si>
  <si>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</si>
  <si>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</si>
  <si>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</si>
  <si>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</si>
  <si>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</si>
  <si>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</si>
  <si>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</si>
  <si>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</si>
  <si>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</si>
  <si>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</si>
  <si>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</si>
  <si>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</si>
  <si>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</si>
  <si>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</si>
  <si>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</si>
  <si>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</si>
  <si>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</si>
  <si>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</si>
  <si>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</si>
  <si>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</si>
  <si>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</si>
  <si>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</si>
  <si>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</si>
  <si>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</si>
  <si>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</si>
  <si>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</si>
  <si>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</si>
  <si>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</si>
  <si>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</si>
  <si>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</si>
  <si>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</si>
  <si>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</si>
  <si>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</si>
  <si>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</si>
  <si>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</si>
  <si>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</si>
  <si>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</si>
  <si>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</si>
  <si>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</si>
  <si>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</si>
  <si>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</si>
  <si>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</si>
  <si>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</si>
  <si>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</si>
  <si>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</si>
  <si>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</si>
  <si>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</si>
  <si>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</si>
  <si>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</si>
  <si>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</si>
  <si>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</si>
  <si>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</si>
  <si>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</si>
  <si>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</si>
  <si>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</si>
  <si>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</si>
  <si>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</si>
  <si>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</si>
  <si>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</si>
  <si>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</si>
  <si>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</si>
  <si>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</si>
  <si>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</si>
  <si>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</si>
  <si>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</si>
  <si>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</si>
  <si>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</si>
  <si>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</si>
  <si>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</si>
  <si>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</si>
  <si>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</si>
  <si>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</si>
  <si>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</si>
  <si>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</si>
  <si>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</si>
  <si>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</si>
  <si>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</si>
  <si>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</si>
  <si>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</si>
  <si>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</si>
  <si>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</si>
  <si>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</si>
  <si>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</si>
  <si>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</si>
  <si>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</si>
  <si>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</si>
  <si>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</si>
  <si>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</si>
  <si>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</si>
  <si>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</si>
  <si>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</si>
  <si>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</si>
  <si>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</si>
  <si>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</si>
  <si>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</si>
  <si>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</si>
  <si>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</si>
  <si>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</si>
  <si>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</si>
  <si>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</si>
  <si>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</si>
  <si>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</si>
  <si>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</si>
  <si>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</si>
  <si>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</si>
  <si>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</si>
  <si>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</si>
  <si>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</si>
  <si>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</si>
  <si>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</si>
  <si>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</si>
  <si>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</si>
  <si>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</si>
  <si>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</si>
  <si>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</si>
  <si>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</si>
  <si>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</si>
  <si>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</si>
  <si>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</si>
  <si>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</si>
  <si>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</si>
  <si>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</si>
  <si>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</si>
  <si>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</si>
  <si>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</si>
  <si>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</si>
  <si>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</si>
  <si>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</si>
  <si>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</si>
  <si>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</si>
  <si>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</si>
  <si>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</si>
  <si>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</si>
  <si>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</si>
  <si>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</si>
  <si>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</si>
  <si>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</si>
  <si>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</si>
  <si>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</si>
  <si>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</si>
  <si>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</si>
  <si>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</si>
  <si>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</si>
  <si>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</si>
  <si>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</si>
  <si>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</si>
  <si>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</si>
  <si>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</si>
  <si>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</si>
  <si>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</si>
  <si>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</si>
  <si>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</si>
  <si>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</si>
  <si>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</si>
  <si>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</si>
  <si>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</si>
  <si>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</si>
  <si>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</si>
  <si>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</si>
  <si>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</si>
  <si>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</si>
  <si>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</si>
  <si>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</si>
  <si>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</si>
  <si>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</si>
  <si>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</si>
  <si>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</si>
  <si>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</si>
  <si>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</si>
  <si>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</si>
  <si>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</si>
  <si>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</si>
  <si>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</si>
  <si>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</si>
  <si>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</si>
  <si>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</si>
  <si>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</si>
  <si>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</si>
  <si>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</si>
  <si>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</si>
  <si>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</si>
  <si>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</si>
  <si>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</si>
  <si>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</si>
  <si>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</si>
  <si>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</si>
  <si>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</si>
  <si>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</si>
  <si>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</si>
  <si>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</si>
  <si>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</si>
  <si>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</si>
  <si>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</si>
  <si>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</si>
  <si>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</si>
  <si>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</si>
  <si>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</si>
  <si>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</si>
  <si>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</si>
  <si>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</si>
  <si>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</si>
  <si>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</si>
  <si>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</si>
  <si>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</si>
  <si>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</si>
  <si>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</si>
  <si>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</si>
  <si>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</si>
  <si>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</si>
  <si>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</si>
  <si>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</si>
  <si>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</si>
  <si>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</si>
  <si>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</si>
  <si>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</si>
  <si>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</si>
  <si>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</si>
  <si>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</si>
  <si>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</si>
  <si>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</si>
  <si>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</si>
  <si>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</si>
  <si>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</si>
  <si>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</si>
  <si>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</si>
  <si>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</si>
  <si>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</si>
  <si>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</si>
  <si>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</si>
  <si>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</si>
  <si>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</si>
  <si>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</si>
  <si>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</si>
  <si>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</si>
  <si>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</si>
  <si>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</si>
  <si>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</si>
  <si>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</si>
  <si>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</si>
  <si>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</si>
  <si>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</si>
  <si>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</si>
  <si>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</si>
  <si>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</si>
  <si>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</si>
  <si>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</si>
  <si>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</si>
  <si>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</si>
  <si>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</si>
  <si>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</si>
  <si>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</si>
  <si>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</si>
  <si>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</si>
  <si>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</si>
  <si>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</si>
  <si>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</si>
  <si>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</si>
  <si>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</si>
  <si>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</si>
  <si>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</si>
  <si>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</si>
  <si>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</si>
  <si>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</si>
  <si>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</si>
  <si>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</si>
  <si>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</si>
  <si>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</si>
  <si>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</si>
  <si>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</si>
  <si>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</si>
  <si>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</si>
  <si>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</si>
  <si>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</si>
  <si>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</si>
  <si>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</si>
  <si>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</si>
  <si>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</si>
  <si>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</si>
  <si>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</si>
  <si>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</si>
  <si>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</si>
  <si>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</si>
  <si>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</si>
  <si>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</si>
  <si>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</si>
  <si>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</si>
  <si>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</si>
  <si>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</si>
  <si>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</si>
  <si>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</si>
  <si>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</si>
  <si>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</si>
  <si>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</si>
  <si>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</si>
  <si>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</si>
  <si>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</si>
  <si>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</si>
  <si>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</si>
  <si>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</si>
  <si>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</si>
  <si>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</si>
  <si>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</si>
  <si>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</si>
  <si>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</si>
  <si>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</si>
  <si>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</si>
  <si>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</si>
  <si>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</si>
  <si>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</si>
  <si>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</si>
  <si>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</si>
  <si>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</si>
  <si>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</si>
  <si>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</si>
  <si>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</si>
  <si>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</si>
  <si>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</si>
  <si>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</si>
  <si>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</si>
  <si>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</si>
  <si>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</si>
  <si>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</si>
  <si>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</si>
  <si>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</si>
  <si>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</si>
  <si>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</si>
  <si>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</si>
  <si>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</si>
  <si>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</si>
  <si>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</si>
  <si>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</si>
  <si>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</si>
  <si>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</si>
  <si>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</si>
  <si>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</si>
  <si>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</si>
  <si>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</si>
  <si>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</si>
  <si>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</si>
  <si>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</si>
  <si>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</si>
  <si>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</si>
  <si>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</si>
  <si>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</si>
  <si>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</si>
  <si>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</si>
  <si>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</si>
  <si>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</si>
  <si>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</si>
  <si>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</si>
  <si>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</si>
  <si>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</si>
  <si>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</si>
  <si>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</si>
  <si>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</si>
  <si>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</si>
  <si>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</si>
  <si>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</si>
  <si>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</si>
  <si>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</si>
  <si>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</si>
  <si>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</si>
  <si>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</si>
  <si>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</si>
  <si>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</si>
  <si>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</si>
  <si>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</si>
  <si>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</si>
  <si>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</si>
  <si>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</si>
  <si>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</si>
  <si>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</si>
  <si>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</si>
  <si>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</si>
  <si>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</si>
  <si>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</si>
  <si>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</si>
  <si>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</si>
  <si>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</si>
  <si>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</si>
  <si>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</si>
  <si>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</si>
  <si>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</si>
  <si>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</si>
  <si>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</si>
  <si>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</si>
  <si>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</si>
  <si>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</si>
  <si>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</si>
  <si>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</si>
  <si>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</si>
  <si>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</si>
  <si>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</si>
  <si>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</si>
  <si>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</si>
  <si>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</si>
  <si>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</si>
  <si>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</si>
  <si>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</si>
  <si>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</si>
  <si>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</si>
  <si>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</si>
  <si>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</si>
  <si>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</si>
  <si>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</si>
  <si>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</si>
  <si>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</si>
  <si>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</si>
  <si>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</si>
  <si>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</si>
  <si>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</si>
  <si>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</si>
  <si>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</si>
  <si>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</si>
  <si>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</si>
  <si>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</si>
  <si>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</si>
  <si>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</si>
  <si>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</si>
  <si>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</si>
  <si>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</si>
  <si>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</si>
  <si>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</si>
  <si>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</si>
  <si>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</si>
  <si>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</si>
  <si>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</si>
  <si>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</si>
  <si>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</si>
  <si>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</si>
  <si>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</si>
  <si>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</si>
  <si>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</si>
  <si>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</si>
  <si>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</si>
  <si>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</si>
  <si>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</si>
  <si>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</si>
  <si>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</si>
  <si>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</si>
  <si>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</si>
  <si>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</si>
  <si>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</si>
  <si>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</si>
  <si>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</si>
  <si>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</si>
  <si>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</si>
  <si>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</si>
  <si>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</si>
  <si>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</si>
  <si>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</si>
  <si>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</si>
  <si>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</si>
  <si>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</si>
  <si>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</si>
  <si>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</si>
  <si>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</si>
  <si>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</si>
  <si>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</si>
  <si>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</si>
  <si>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</si>
  <si>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</si>
  <si>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</si>
  <si>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</si>
  <si>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</si>
  <si>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</si>
  <si>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</si>
  <si>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</si>
  <si>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</si>
  <si>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</si>
  <si>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</si>
  <si>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</si>
  <si>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</si>
  <si>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</si>
  <si>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</si>
  <si>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</si>
  <si>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</si>
  <si>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</si>
  <si>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</si>
  <si>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</si>
  <si>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</si>
  <si>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</si>
  <si>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</si>
  <si>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</si>
  <si>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</si>
  <si>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</si>
  <si>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</si>
  <si>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</si>
  <si>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</si>
  <si>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</si>
  <si>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</si>
  <si>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</si>
  <si>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</si>
  <si>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</si>
  <si>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</si>
  <si>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</si>
  <si>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</si>
  <si>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</si>
  <si>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</si>
  <si>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</si>
  <si>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</si>
  <si>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</si>
  <si>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</si>
  <si>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</si>
  <si>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</si>
  <si>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</si>
  <si>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</si>
  <si>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</si>
  <si>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</si>
  <si>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</si>
  <si>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</si>
  <si>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</si>
  <si>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</si>
  <si>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</si>
  <si>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</si>
  <si>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</si>
  <si>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</si>
  <si>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</si>
  <si>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</si>
  <si>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</si>
  <si>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</si>
  <si>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</si>
  <si>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</si>
  <si>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</si>
  <si>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</si>
  <si>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</si>
  <si>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</si>
  <si>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</si>
  <si>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</si>
  <si>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</si>
  <si>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</si>
  <si>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</si>
  <si>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</si>
  <si>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</si>
  <si>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</si>
  <si>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</si>
  <si>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</si>
  <si>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</si>
  <si>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</si>
  <si>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</si>
  <si>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</si>
  <si>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</si>
  <si>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</si>
  <si>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</si>
  <si>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</si>
  <si>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</si>
  <si>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</si>
  <si>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</si>
  <si>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</si>
  <si>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</si>
  <si>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</si>
  <si>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</si>
  <si>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</si>
  <si>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</si>
  <si>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</si>
  <si>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</si>
  <si>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</si>
  <si>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</si>
  <si>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</si>
  <si>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</si>
  <si>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</si>
  <si>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</si>
  <si>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</si>
  <si>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</si>
  <si>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</si>
  <si>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</si>
  <si>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</si>
  <si>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</si>
  <si>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</si>
  <si>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</si>
  <si>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</si>
  <si>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</si>
  <si>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</si>
  <si>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</si>
  <si>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</si>
  <si>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</si>
  <si>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</si>
  <si>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</si>
  <si>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</si>
  <si>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</si>
  <si>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</si>
  <si>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</si>
  <si>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</si>
  <si>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</si>
  <si>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</si>
  <si>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</si>
  <si>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</si>
  <si>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</si>
  <si>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</si>
  <si>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</si>
  <si>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</si>
  <si>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</si>
  <si>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</si>
  <si>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</si>
  <si>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</si>
  <si>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</si>
  <si>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</si>
  <si>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</si>
  <si>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</si>
  <si>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</si>
  <si>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</si>
  <si>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</si>
  <si>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</si>
  <si>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</si>
  <si>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</si>
  <si>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</si>
  <si>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</si>
  <si>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</si>
  <si>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</si>
  <si>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</si>
  <si>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</si>
  <si>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</si>
  <si>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</si>
  <si>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</si>
  <si>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</si>
  <si>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</si>
  <si>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</si>
  <si>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</si>
  <si>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</si>
  <si>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</si>
  <si>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</si>
  <si>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</si>
  <si>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</si>
  <si>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</si>
  <si>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</si>
  <si>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</si>
  <si>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</si>
  <si>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</si>
  <si>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</si>
  <si>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</si>
  <si>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</si>
  <si>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</si>
  <si>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</si>
  <si>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</si>
  <si>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</si>
  <si>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</si>
  <si>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</si>
  <si>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</si>
  <si>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</si>
  <si>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</si>
  <si>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</si>
  <si>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</si>
  <si>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</si>
  <si>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</si>
  <si>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</si>
  <si>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</si>
  <si>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</si>
  <si>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</si>
  <si>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</si>
  <si>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</si>
  <si>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</si>
  <si>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</si>
  <si>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</si>
  <si>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</si>
  <si>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</si>
  <si>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</si>
  <si>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</si>
  <si>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</si>
  <si>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</si>
  <si>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</si>
  <si>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</si>
  <si>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</si>
  <si>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</si>
  <si>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</si>
  <si>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</si>
  <si>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</si>
  <si>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</si>
  <si>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</si>
  <si>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</si>
  <si>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</si>
  <si>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</si>
  <si>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</si>
  <si>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</si>
  <si>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</si>
  <si>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</si>
  <si>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</si>
  <si>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</si>
  <si>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</si>
  <si>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</si>
  <si>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</si>
  <si>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</si>
  <si>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</si>
  <si>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</si>
  <si>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</si>
  <si>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</si>
  <si>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</si>
  <si>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</si>
  <si>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</si>
  <si>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</si>
  <si>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</si>
  <si>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</si>
  <si>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</si>
  <si>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</si>
  <si>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</si>
  <si>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</si>
  <si>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</si>
  <si>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</si>
  <si>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</si>
  <si>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</si>
  <si>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</si>
  <si>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</si>
  <si>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</si>
  <si>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</si>
  <si>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</si>
  <si>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</si>
  <si>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</si>
  <si>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</si>
  <si>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</si>
  <si>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</si>
  <si>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</si>
  <si>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</si>
  <si>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</si>
  <si>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</si>
  <si>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</si>
  <si>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</si>
  <si>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</si>
  <si>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</si>
  <si>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</si>
  <si>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</si>
  <si>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</si>
  <si>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</si>
  <si>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</si>
  <si>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</si>
  <si>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</si>
  <si>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</si>
  <si>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</si>
  <si>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</si>
  <si>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</si>
  <si>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</si>
  <si>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</si>
  <si>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</si>
  <si>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</si>
  <si>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</si>
  <si>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</si>
  <si>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</si>
  <si>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</si>
  <si>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</si>
  <si>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</si>
  <si>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</si>
  <si>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</si>
  <si>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</si>
  <si>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</si>
  <si>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</si>
  <si>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</si>
  <si>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</si>
  <si>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</si>
  <si>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</si>
  <si>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</si>
  <si>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</si>
  <si>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</si>
  <si>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</si>
  <si>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</si>
  <si>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</si>
  <si>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</si>
  <si>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</si>
  <si>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</si>
  <si>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</si>
  <si>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</si>
  <si>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</si>
  <si>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</si>
  <si>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</si>
  <si>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</si>
  <si>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</si>
  <si>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</si>
  <si>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</si>
  <si>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</si>
  <si>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</si>
  <si>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</si>
  <si>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</si>
  <si>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</si>
  <si>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</si>
  <si>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</si>
  <si>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</si>
  <si>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</si>
  <si>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</si>
  <si>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</si>
  <si>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</si>
  <si>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</si>
  <si>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</si>
  <si>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</si>
  <si>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</si>
  <si>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</si>
  <si>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</si>
  <si>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</si>
  <si>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</si>
  <si>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</si>
  <si>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</si>
  <si>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</si>
  <si>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</si>
  <si>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</si>
  <si>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</si>
  <si>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</si>
  <si>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</si>
  <si>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</si>
  <si>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</si>
  <si>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</si>
  <si>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</si>
  <si>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</si>
  <si>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</si>
  <si>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</si>
  <si>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</si>
  <si>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</si>
  <si>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</si>
  <si>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</si>
  <si>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</si>
  <si>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</si>
  <si>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</si>
  <si>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</si>
  <si>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</si>
  <si>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</si>
  <si>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</si>
  <si>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</si>
  <si>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</si>
  <si>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</si>
  <si>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</si>
  <si>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</si>
  <si>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</si>
  <si>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</si>
  <si>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</si>
  <si>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</si>
  <si>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</si>
  <si>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</si>
  <si>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</si>
  <si>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</si>
  <si>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</si>
  <si>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</si>
  <si>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</si>
  <si>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</si>
  <si>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</si>
  <si>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</si>
  <si>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</si>
  <si>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</si>
  <si>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</si>
  <si>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</si>
  <si>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</si>
  <si>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</si>
  <si>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</si>
  <si>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</si>
  <si>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</si>
  <si>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</si>
  <si>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</si>
  <si>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</si>
  <si>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</si>
  <si>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</si>
  <si>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</si>
  <si>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</si>
  <si>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</si>
  <si>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</si>
  <si>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</si>
  <si>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</si>
  <si>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</si>
  <si>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</si>
  <si>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</si>
  <si>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</si>
  <si>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</si>
  <si>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</si>
  <si>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</si>
  <si>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</si>
  <si>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</si>
  <si>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</si>
  <si>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</si>
  <si>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</si>
  <si>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</si>
  <si>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</si>
  <si>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</si>
  <si>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</si>
  <si>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</si>
  <si>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</si>
  <si>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</si>
  <si>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</si>
  <si>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</si>
  <si>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</si>
  <si>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</si>
  <si>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</si>
  <si>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</si>
  <si>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</si>
  <si>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</si>
  <si>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</si>
  <si>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</si>
  <si>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</si>
  <si>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</si>
  <si>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</si>
  <si>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</si>
  <si>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</si>
  <si>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</si>
  <si>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</si>
  <si>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</si>
  <si>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</si>
  <si>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</si>
  <si>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</si>
  <si>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</si>
  <si>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</si>
  <si>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</si>
  <si>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</si>
  <si>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</si>
  <si>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</si>
  <si>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</si>
  <si>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</si>
  <si>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</si>
  <si>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</si>
  <si>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</si>
  <si>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</si>
  <si>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</si>
  <si>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</si>
  <si>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</si>
  <si>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</si>
  <si>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</si>
  <si>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</si>
  <si>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</si>
  <si>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</si>
  <si>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</si>
  <si>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</si>
  <si>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</si>
  <si>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</si>
  <si>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</si>
  <si>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</si>
  <si>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</si>
  <si>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</si>
  <si>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</si>
  <si>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</si>
  <si>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</si>
  <si>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</si>
  <si>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</si>
  <si>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</si>
  <si>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</si>
  <si>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</si>
  <si>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</si>
  <si>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</si>
  <si>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</si>
  <si>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</si>
  <si>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</si>
  <si>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</si>
  <si>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</si>
  <si>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</si>
  <si>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</si>
  <si>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</si>
  <si>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</si>
  <si>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</si>
  <si>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</si>
  <si>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</si>
  <si>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</si>
  <si>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</si>
  <si>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</si>
  <si>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</si>
  <si>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</si>
  <si>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</si>
  <si>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</si>
  <si>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</si>
  <si>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</si>
  <si>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</si>
  <si>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</si>
  <si>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</si>
  <si>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</si>
  <si>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</si>
  <si>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</si>
  <si>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</si>
  <si>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</si>
  <si>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</si>
  <si>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</si>
  <si>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</si>
  <si>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</si>
  <si>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</si>
  <si>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</si>
  <si>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</si>
  <si>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</si>
  <si>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</si>
  <si>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</si>
  <si>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</si>
  <si>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</si>
  <si>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</si>
  <si>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</si>
  <si>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</si>
  <si>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</si>
  <si>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</si>
  <si>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</si>
  <si>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</si>
  <si>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</si>
  <si>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</si>
  <si>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</si>
  <si>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</si>
  <si>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</si>
  <si>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</si>
  <si>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</si>
  <si>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</si>
  <si>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</si>
  <si>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</si>
  <si>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</si>
  <si>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</si>
  <si>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</si>
  <si>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</si>
  <si>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</si>
  <si>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</si>
  <si>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</si>
  <si>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</si>
  <si>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</si>
  <si>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</si>
  <si>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</si>
  <si>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</si>
  <si>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</si>
  <si>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</si>
  <si>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</si>
  <si>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</si>
  <si>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</si>
  <si>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</si>
  <si>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</si>
  <si>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</si>
  <si>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</si>
  <si>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</si>
  <si>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</si>
  <si>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</si>
  <si>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</si>
  <si>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</si>
  <si>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</si>
  <si>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</si>
  <si>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</si>
  <si>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</si>
  <si>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</si>
  <si>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</si>
  <si>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</si>
  <si>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</si>
  <si>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</si>
  <si>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</si>
  <si>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</si>
  <si>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</si>
  <si>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</si>
  <si>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</si>
  <si>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</si>
  <si>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</si>
  <si>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</si>
  <si>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</si>
  <si>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</si>
  <si>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</si>
  <si>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</si>
  <si>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</si>
  <si>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</si>
  <si>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</si>
  <si>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</si>
  <si>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</si>
  <si>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</si>
  <si>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</si>
  <si>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</si>
  <si>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</si>
  <si>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</si>
  <si>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</si>
  <si>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</si>
  <si>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</si>
  <si>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</si>
  <si>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</si>
  <si>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</si>
  <si>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</si>
  <si>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</si>
  <si>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</si>
  <si>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</si>
  <si>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</si>
  <si>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</si>
  <si>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</si>
  <si>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</si>
  <si>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</si>
  <si>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</si>
  <si>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</si>
  <si>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</si>
  <si>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</si>
  <si>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</si>
  <si>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</si>
  <si>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</si>
  <si>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</si>
  <si>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</si>
  <si>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</si>
  <si>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</si>
  <si>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</si>
  <si>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</si>
  <si>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</si>
  <si>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</si>
  <si>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</si>
  <si>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</si>
  <si>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</si>
  <si>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</si>
  <si>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</si>
  <si>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</si>
  <si>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</si>
  <si>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</si>
  <si>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</si>
  <si>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</si>
  <si>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</si>
  <si>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</si>
  <si>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</si>
  <si>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</si>
  <si>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</si>
  <si>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</si>
  <si>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</si>
  <si>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</si>
  <si>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</si>
  <si>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</si>
  <si>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</si>
  <si>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</si>
  <si>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</si>
  <si>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</si>
  <si>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</si>
  <si>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</si>
  <si>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</si>
  <si>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</si>
  <si>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</si>
  <si>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</si>
  <si>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</si>
  <si>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</si>
  <si>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</si>
  <si>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</si>
  <si>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</si>
  <si>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</si>
  <si>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</si>
  <si>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</si>
  <si>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</si>
  <si>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</si>
  <si>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</si>
  <si>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</si>
  <si>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</si>
  <si>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</si>
  <si>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</si>
  <si>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</si>
  <si>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</si>
  <si>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</si>
  <si>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</si>
  <si>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</si>
  <si>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</si>
  <si>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</si>
  <si>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</si>
  <si>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</si>
  <si>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</si>
  <si>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</si>
  <si>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</si>
  <si>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</si>
  <si>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</si>
  <si>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</si>
  <si>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</si>
  <si>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</si>
  <si>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</si>
  <si>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</si>
  <si>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</si>
  <si>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</si>
  <si>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</si>
  <si>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</si>
  <si>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</si>
  <si>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</si>
  <si>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</si>
  <si>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</si>
  <si>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</si>
  <si>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</si>
  <si>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</si>
  <si>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</si>
  <si>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</si>
  <si>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</si>
  <si>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</si>
  <si>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</si>
  <si>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</si>
  <si>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</si>
  <si>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</si>
  <si>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</si>
  <si>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</si>
  <si>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</si>
  <si>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</si>
  <si>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</si>
  <si>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</si>
  <si>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</si>
  <si>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</si>
  <si>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</si>
  <si>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</si>
  <si>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</si>
  <si>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</si>
  <si>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</si>
  <si>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</si>
  <si>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</si>
  <si>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</si>
  <si>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</si>
  <si>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</si>
  <si>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</si>
  <si>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</si>
  <si>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</si>
  <si>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</si>
  <si>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</si>
  <si>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</si>
  <si>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</si>
  <si>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</si>
  <si>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</si>
  <si>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</si>
  <si>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</si>
  <si>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</si>
  <si>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</si>
  <si>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</si>
  <si>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</si>
  <si>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</si>
  <si>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</si>
  <si>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</si>
  <si>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</si>
  <si>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</si>
  <si>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</si>
  <si>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</si>
  <si>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</si>
  <si>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</si>
  <si>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</si>
  <si>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</si>
  <si>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</si>
  <si>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</si>
  <si>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</si>
  <si>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</si>
  <si>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</si>
  <si>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</si>
  <si>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</si>
  <si>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</si>
  <si>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</si>
  <si>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</si>
  <si>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</si>
  <si>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</si>
  <si>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</si>
  <si>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</si>
  <si>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</si>
  <si>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</si>
  <si>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</si>
  <si>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</si>
  <si>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</si>
  <si>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</si>
  <si>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</si>
  <si>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</si>
  <si>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</si>
  <si>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</si>
  <si>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</si>
  <si>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</si>
  <si>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</si>
  <si>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</si>
  <si>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</si>
  <si>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</si>
  <si>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</si>
  <si>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</si>
  <si>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</si>
  <si>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</si>
  <si>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</si>
  <si>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</si>
  <si>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</si>
  <si>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</si>
  <si>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</si>
  <si>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</si>
  <si>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</si>
  <si>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</si>
  <si>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</si>
  <si>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</si>
  <si>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</si>
  <si>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</si>
  <si>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</si>
  <si>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</si>
  <si>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</si>
  <si>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</si>
  <si>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</si>
  <si>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</si>
  <si>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</si>
  <si>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</si>
  <si>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</si>
  <si>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</si>
  <si>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</si>
  <si>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</si>
  <si>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</si>
  <si>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</si>
  <si>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</si>
  <si>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</si>
  <si>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</si>
  <si>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</si>
  <si>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</si>
  <si>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</si>
  <si>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</si>
  <si>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</si>
  <si>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</si>
  <si>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</si>
  <si>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</si>
  <si>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</si>
  <si>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</si>
  <si>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</si>
  <si>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</si>
  <si>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</si>
  <si>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</si>
  <si>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</si>
  <si>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</si>
  <si>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</si>
  <si>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</si>
  <si>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</si>
  <si>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</si>
  <si>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</si>
  <si>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</si>
  <si>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</si>
  <si>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</si>
  <si>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</si>
  <si>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</si>
  <si>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</si>
  <si>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</si>
  <si>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</si>
  <si>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</si>
  <si>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</si>
  <si>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</si>
  <si>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</si>
  <si>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</si>
  <si>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</si>
  <si>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</si>
  <si>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</si>
  <si>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</si>
  <si>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</si>
  <si>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</si>
  <si>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</si>
  <si>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</si>
  <si>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</si>
  <si>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</si>
  <si>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</si>
  <si>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</si>
  <si>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</si>
  <si>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</si>
  <si>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</si>
  <si>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</si>
  <si>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</si>
  <si>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</si>
  <si>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</si>
  <si>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</si>
  <si>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</si>
  <si>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</si>
  <si>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</si>
  <si>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</si>
  <si>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</si>
  <si>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</si>
  <si>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</si>
  <si>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</si>
  <si>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</si>
  <si>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</si>
  <si>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</si>
  <si>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</si>
  <si>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</si>
  <si>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</si>
  <si>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</si>
  <si>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</si>
  <si>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</si>
  <si>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</si>
  <si>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</si>
  <si>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</si>
  <si>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</si>
  <si>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</si>
  <si>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</si>
  <si>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</si>
  <si>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</si>
  <si>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</si>
  <si>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</si>
  <si>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</si>
  <si>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</si>
  <si>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</si>
  <si>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</si>
  <si>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</si>
  <si>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</si>
  <si>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</si>
  <si>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</si>
  <si>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</si>
  <si>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</si>
  <si>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</si>
  <si>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</si>
  <si>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</si>
  <si>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</si>
  <si>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</si>
  <si>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</si>
  <si>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</si>
  <si>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</si>
  <si>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</si>
  <si>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</si>
  <si>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</si>
  <si>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</si>
  <si>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</si>
  <si>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</si>
  <si>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</si>
  <si>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</si>
  <si>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</si>
  <si>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</si>
  <si>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</si>
  <si>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</si>
  <si>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</si>
  <si>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</si>
  <si>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</si>
  <si>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</si>
  <si>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</si>
  <si>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</si>
  <si>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</si>
  <si>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</si>
  <si>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</si>
  <si>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</si>
  <si>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</si>
  <si>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</si>
  <si>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</si>
  <si>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</si>
  <si>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</si>
  <si>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</si>
  <si>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</si>
  <si>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</si>
  <si>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</si>
  <si>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</si>
  <si>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</si>
  <si>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</si>
  <si>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</si>
  <si>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</si>
  <si>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</si>
  <si>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</si>
  <si>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</si>
  <si>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</si>
  <si>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</si>
  <si>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</si>
  <si>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</si>
  <si>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</si>
  <si>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</si>
  <si>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</si>
  <si>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</si>
  <si>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</si>
  <si>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</si>
  <si>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</si>
  <si>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</si>
  <si>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</si>
  <si>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</si>
  <si>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</si>
  <si>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</si>
  <si>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</si>
  <si>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</si>
  <si>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</si>
  <si>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</si>
  <si>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</si>
  <si>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</si>
  <si>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</si>
  <si>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</si>
  <si>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</si>
  <si>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</si>
  <si>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</si>
  <si>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</si>
  <si>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</si>
  <si>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</si>
  <si>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</si>
  <si>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</si>
  <si>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</si>
  <si>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</si>
  <si>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</si>
  <si>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</si>
  <si>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</si>
  <si>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</si>
  <si>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</si>
  <si>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</si>
  <si>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</si>
  <si>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</si>
  <si>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</si>
  <si>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</si>
  <si>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</si>
  <si>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</si>
  <si>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</si>
  <si>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</si>
  <si>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</si>
  <si>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</si>
  <si>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</si>
  <si>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</si>
  <si>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</si>
  <si>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</si>
  <si>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</si>
  <si>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</si>
  <si>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</si>
  <si>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</si>
  <si>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</si>
  <si>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</si>
  <si>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</si>
  <si>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</si>
  <si>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</si>
  <si>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</si>
  <si>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</si>
  <si>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</si>
  <si>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</si>
  <si>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</si>
  <si>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</si>
  <si>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</si>
  <si>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</si>
  <si>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</si>
  <si>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</si>
  <si>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</si>
  <si>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</si>
  <si>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</si>
  <si>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</si>
  <si>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</si>
  <si>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</si>
  <si>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</si>
  <si>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</si>
  <si>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</si>
  <si>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</si>
  <si>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</si>
  <si>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</si>
  <si>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</si>
  <si>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</si>
  <si>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</si>
  <si>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</si>
  <si>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</si>
  <si>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</si>
  <si>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</si>
  <si>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</si>
  <si>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</si>
  <si>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</si>
  <si>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</si>
  <si>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</si>
  <si>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</si>
  <si>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</si>
  <si>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</si>
  <si>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</si>
  <si>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</si>
  <si>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</si>
  <si>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</si>
  <si>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</si>
  <si>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</si>
  <si>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</si>
  <si>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</si>
  <si>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</si>
  <si>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</si>
  <si>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</si>
  <si>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</si>
  <si>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</si>
  <si>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</si>
  <si>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</si>
  <si>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</si>
  <si>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</si>
  <si>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</si>
  <si>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</si>
  <si>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</si>
  <si>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</si>
  <si>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</si>
  <si>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</si>
  <si>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</si>
  <si>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</si>
  <si>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</si>
  <si>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</si>
  <si>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</si>
  <si>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</si>
  <si>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</si>
  <si>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</si>
  <si>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</si>
  <si>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</si>
  <si>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</si>
  <si>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</si>
  <si>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</si>
  <si>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</si>
  <si>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</si>
  <si>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</si>
  <si>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</si>
  <si>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</si>
  <si>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</si>
  <si>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</si>
  <si>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</si>
  <si>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</si>
  <si>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</si>
  <si>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</si>
  <si>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</si>
  <si>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</si>
  <si>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</si>
  <si>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</si>
  <si>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</si>
  <si>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</si>
  <si>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</si>
  <si>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</si>
  <si>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</si>
  <si>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</si>
  <si>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</si>
  <si>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</si>
  <si>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</si>
  <si>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</si>
  <si>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</si>
  <si>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</si>
  <si>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</si>
  <si>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</si>
  <si>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</si>
  <si>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</si>
  <si>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</si>
  <si>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</si>
  <si>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</si>
  <si>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</si>
  <si>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</si>
  <si>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</si>
  <si>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</si>
  <si>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</si>
  <si>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</si>
  <si>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</si>
  <si>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</si>
  <si>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</si>
  <si>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</si>
  <si>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</si>
  <si>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</si>
  <si>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</si>
  <si>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</si>
  <si>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</si>
  <si>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</si>
  <si>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</si>
  <si>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</si>
  <si>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</si>
  <si>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</si>
  <si>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</si>
  <si>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</si>
  <si>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</si>
  <si>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</si>
  <si>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</si>
  <si>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</si>
  <si>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</si>
  <si>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</si>
  <si>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</si>
  <si>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</si>
  <si>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</si>
  <si>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</si>
  <si>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</si>
  <si>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</si>
  <si>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</si>
  <si>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</si>
  <si>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</si>
  <si>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</si>
  <si>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</si>
  <si>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</si>
  <si>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</si>
  <si>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</si>
  <si>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</si>
  <si>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</si>
  <si>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</si>
  <si>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</si>
  <si>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</si>
  <si>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</si>
  <si>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</si>
  <si>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</si>
  <si>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</si>
  <si>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</si>
  <si>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</si>
  <si>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</si>
  <si>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</si>
  <si>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</si>
  <si>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</si>
  <si>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</si>
  <si>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</si>
  <si>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</si>
  <si>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</si>
  <si>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</si>
  <si>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</si>
  <si>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</si>
  <si>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</si>
  <si>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</si>
  <si>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</si>
  <si>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</si>
  <si>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</si>
  <si>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</si>
  <si>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</si>
  <si>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</si>
  <si>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</si>
  <si>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</si>
  <si>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</si>
  <si>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</si>
  <si>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</si>
  <si>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</si>
  <si>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</si>
  <si>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</si>
  <si>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</si>
  <si>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</si>
  <si>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</si>
  <si>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</si>
  <si>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</si>
  <si>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</si>
  <si>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</si>
  <si>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</si>
  <si>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</si>
  <si>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</si>
  <si>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</si>
  <si>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</si>
  <si>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</si>
  <si>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</si>
  <si>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</si>
  <si>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</si>
  <si>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</si>
  <si>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</si>
  <si>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</si>
  <si>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</si>
  <si>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</si>
  <si>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</si>
  <si>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</si>
  <si>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</si>
  <si>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</si>
  <si>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</si>
  <si>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</si>
  <si>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</si>
  <si>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</si>
  <si>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</si>
  <si>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</si>
  <si>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</si>
  <si>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</si>
  <si>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</si>
  <si>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</si>
  <si>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</si>
  <si>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</si>
  <si>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</si>
  <si>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</si>
  <si>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</si>
  <si>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</si>
  <si>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</si>
  <si>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</si>
  <si>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</si>
  <si>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</si>
  <si>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</si>
  <si>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</si>
  <si>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</si>
  <si>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</si>
  <si>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</si>
  <si>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</si>
  <si>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</si>
  <si>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</si>
  <si>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</si>
  <si>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</si>
  <si>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</si>
  <si>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</si>
  <si>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</si>
  <si>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</si>
  <si>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</si>
  <si>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</si>
  <si>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</si>
  <si>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</si>
  <si>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</si>
  <si>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</si>
  <si>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</si>
  <si>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</si>
  <si>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</si>
  <si>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</si>
  <si>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</si>
  <si>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</si>
  <si>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</si>
  <si>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</si>
  <si>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</si>
  <si>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</si>
  <si>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</si>
  <si>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</si>
  <si>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</si>
  <si>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</si>
  <si>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</si>
  <si>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</si>
  <si>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</si>
  <si>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</si>
  <si>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FAMILIAS FELICES SUCRE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</si>
  <si>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</si>
  <si>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2021-70-10001719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</si>
</sst>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zoomScale="70" zoomScaleNormal="70" zoomScaleSheetLayoutView="40" zoomScalePageLayoutView="40" workbookViewId="0">
      <selection activeCell="C15" sqref="C15"/>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1.5546875" style="4" hidden="1"/>
  </cols>
  <sheetData>
    <row r="1" spans="1:20" ht="15"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9" t="str">
        <f>HYPERLINK("#Integrante_1!B20","IDENTIFICACIÓN DEL OFERENTE")</f>
        <v>IDENTIFICACIÓN DEL OFERENTE</v>
      </c>
      <c r="C8" s="48"/>
      <c r="D8" s="153"/>
      <c r="E8" s="267" t="str">
        <f>HYPERLINK("#Integrante_1!A109","CAPACIDAD RESIDUAL")</f>
        <v>CAPACIDAD RESIDUAL</v>
      </c>
      <c r="F8" s="268"/>
      <c r="G8" s="269"/>
      <c r="H8" s="180"/>
      <c r="I8" s="179" t="str">
        <f>HYPERLINK("#Integrante_1!N162","DISCAPACIDAD")</f>
        <v>DISCAPACIDAD</v>
      </c>
      <c r="J8" s="181"/>
      <c r="K8" s="179" t="str">
        <f>HYPERLINK("#Integrante_1!A188","TRAYECTORIA")</f>
        <v>TRAYECTORIA</v>
      </c>
      <c r="L8" s="36"/>
      <c r="M8" s="36"/>
      <c r="N8" s="36"/>
      <c r="O8" s="43"/>
    </row>
    <row r="9" spans="1:20" ht="30.75" customHeight="1" thickBot="1" x14ac:dyDescent="0.35">
      <c r="A9" s="42"/>
      <c r="B9" s="179" t="str">
        <f>HYPERLINK("#Integrante_1!I20","DATOS CONTRATO INVITACIÓN")</f>
        <v>DATOS CONTRATO INVITACIÓN</v>
      </c>
      <c r="C9" s="48"/>
      <c r="D9" s="48"/>
      <c r="E9" s="267" t="str">
        <f>HYPERLINK("#Integrante_1!A162","TALENTO HUMANO")</f>
        <v>TALENTO HUMANO</v>
      </c>
      <c r="F9" s="268"/>
      <c r="G9" s="269"/>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5">
      <c r="A10" s="42"/>
      <c r="B10" s="179" t="str">
        <f>HYPERLINK("#Integrante_1!B48","EXPERIENCIA TERRITORIAL")</f>
        <v>EXPERIENCIA TERRITORIAL</v>
      </c>
      <c r="C10" s="48"/>
      <c r="D10" s="48"/>
      <c r="E10" s="267" t="str">
        <f>HYPERLINK("#Integrante_1!F162","INFRAESTRUCTURA")</f>
        <v>INFRAESTRUCTURA</v>
      </c>
      <c r="F10" s="268"/>
      <c r="G10" s="269"/>
      <c r="H10" s="180"/>
      <c r="I10" s="179"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0.19</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806005124</v>
      </c>
      <c r="C20" s="5"/>
      <c r="D20" s="73"/>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3">
      <c r="A24" s="9"/>
      <c r="B24" s="102"/>
      <c r="C24" s="21"/>
      <c r="D24" s="21"/>
      <c r="E24" s="21"/>
      <c r="F24" s="5"/>
      <c r="G24" s="5"/>
      <c r="H24" s="70"/>
      <c r="I24" s="143"/>
      <c r="J24" s="144"/>
      <c r="K24" s="145"/>
      <c r="L24" s="146"/>
      <c r="M24" s="146"/>
      <c r="N24" s="130">
        <f t="shared" si="1"/>
        <v>0</v>
      </c>
      <c r="O24" s="133"/>
    </row>
    <row r="25" spans="1:23" ht="30" customHeight="1" outlineLevel="1" x14ac:dyDescent="0.3">
      <c r="A25" s="9"/>
      <c r="B25" s="102"/>
      <c r="C25" s="21"/>
      <c r="D25" s="21"/>
      <c r="E25" s="21"/>
      <c r="F25" s="5"/>
      <c r="G25" s="5"/>
      <c r="H25" s="70"/>
      <c r="I25" s="143"/>
      <c r="J25" s="144"/>
      <c r="K25" s="145"/>
      <c r="L25" s="146"/>
      <c r="M25" s="146"/>
      <c r="N25" s="130">
        <f t="shared" si="1"/>
        <v>0</v>
      </c>
      <c r="O25" s="133"/>
    </row>
    <row r="26" spans="1:23" ht="30" customHeight="1" outlineLevel="1" x14ac:dyDescent="0.3">
      <c r="A26" s="9"/>
      <c r="B26" s="102"/>
      <c r="C26" s="21"/>
      <c r="D26" s="21"/>
      <c r="E26" s="21"/>
      <c r="F26" s="5"/>
      <c r="G26" s="5"/>
      <c r="H26" s="70"/>
      <c r="I26" s="143"/>
      <c r="J26" s="144"/>
      <c r="K26" s="145"/>
      <c r="L26" s="146"/>
      <c r="M26" s="146"/>
      <c r="N26" s="130">
        <f t="shared" si="1"/>
        <v>0</v>
      </c>
      <c r="O26" s="133"/>
    </row>
    <row r="27" spans="1:23" ht="30" customHeight="1" outlineLevel="1" x14ac:dyDescent="0.3">
      <c r="A27" s="9"/>
      <c r="B27" s="102"/>
      <c r="C27" s="21"/>
      <c r="D27" s="21"/>
      <c r="E27" s="21"/>
      <c r="F27" s="5"/>
      <c r="G27" s="5"/>
      <c r="H27" s="70"/>
      <c r="I27" s="143"/>
      <c r="J27" s="144"/>
      <c r="K27" s="145"/>
      <c r="L27" s="146"/>
      <c r="M27" s="146"/>
      <c r="N27" s="130">
        <f t="shared" si="1"/>
        <v>0</v>
      </c>
      <c r="O27" s="133"/>
    </row>
    <row r="28" spans="1:23" ht="30" customHeight="1" outlineLevel="1" x14ac:dyDescent="0.3">
      <c r="A28" s="9"/>
      <c r="B28" s="102"/>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FUNDACION SOCIAL LOS ANGELES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ht="15"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3">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5">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3">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3">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3">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3">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3">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3">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3">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3">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3">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3">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3">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3">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3">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3">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3">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3">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3">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3">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3">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3">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3">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3">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3">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3">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3">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3">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3">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3">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3">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3">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3">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3">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3">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3">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3">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3">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3">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3">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3">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3">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3">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3">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3">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3">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3">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3">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5">
      <c r="A107" s="138">
        <v>60</v>
      </c>
      <c r="B107" s="64"/>
      <c r="C107" s="65"/>
      <c r="D107" s="63"/>
      <c r="E107" s="139"/>
      <c r="F107" s="139"/>
      <c r="G107" s="166" t="str">
        <f t="shared" si="2"/>
        <v/>
      </c>
      <c r="H107" s="64"/>
      <c r="I107" s="63"/>
      <c r="J107" s="63"/>
      <c r="K107" s="66"/>
      <c r="L107" s="65"/>
      <c r="M107" s="67"/>
      <c r="N107" s="65"/>
      <c r="O107" s="65"/>
      <c r="P107" s="80"/>
    </row>
    <row r="108" spans="1:16" ht="29.55" customHeight="1" thickBot="1" x14ac:dyDescent="0.35">
      <c r="O108" s="179" t="str">
        <f>HYPERLINK("#Integrante_1!A1","INICIO")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3">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3">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3">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3">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3">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3">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3">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3">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3">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3">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3">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3">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3">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3">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3">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3">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3">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3">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3">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3">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3">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3">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3">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3">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3">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3">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3">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3">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3">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3">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3">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3">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3">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3">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3">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3">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3">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3">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3">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3">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3">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3">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3">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3">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5">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5">
      <c r="O161" s="179" t="str">
        <f>HYPERLINK("#Integrante_1!A1","INICIO")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29"/>
      <c r="B164" s="30"/>
      <c r="C164" s="30"/>
      <c r="E164" s="8"/>
      <c r="F164" s="30"/>
      <c r="G164" s="30"/>
      <c r="H164" s="30"/>
      <c r="I164" s="29"/>
      <c r="J164" s="30"/>
      <c r="K164" s="5"/>
      <c r="L164" s="5"/>
      <c r="M164" s="5"/>
      <c r="N164" s="151"/>
      <c r="O164" s="8"/>
      <c r="Q164" s="4" t="s">
        <v>2649</v>
      </c>
    </row>
    <row r="165" spans="1:28" x14ac:dyDescent="0.3">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8" t="s">
        <v>26</v>
      </c>
      <c r="E167" s="8"/>
      <c r="F167" s="5"/>
      <c r="G167" s="108" t="s">
        <v>26</v>
      </c>
      <c r="I167" s="239" t="s">
        <v>2648</v>
      </c>
      <c r="J167" s="240"/>
      <c r="K167" s="240"/>
      <c r="L167" s="240"/>
      <c r="M167" s="240"/>
      <c r="N167" s="240"/>
      <c r="O167" s="241"/>
      <c r="U167" s="51"/>
    </row>
    <row r="168" spans="1:28" x14ac:dyDescent="0.3">
      <c r="A168" s="9"/>
      <c r="B168" s="209" t="s">
        <v>2663</v>
      </c>
      <c r="C168" s="209"/>
      <c r="D168" s="209"/>
      <c r="E168" s="8"/>
      <c r="F168" s="5"/>
      <c r="H168" s="82" t="s">
        <v>2662</v>
      </c>
      <c r="I168" s="239"/>
      <c r="J168" s="240"/>
      <c r="K168" s="240"/>
      <c r="L168" s="240"/>
      <c r="M168" s="240"/>
      <c r="N168" s="240"/>
      <c r="O168" s="241"/>
      <c r="Q168" s="51"/>
    </row>
    <row r="169" spans="1:28"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HYPERLINK("#Integrante_1!A1","INICIO")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28"/>
      <c r="S177" s="28" t="s">
        <v>2619</v>
      </c>
      <c r="T177" s="19"/>
      <c r="U177" s="19"/>
      <c r="V177" s="19"/>
      <c r="W177" s="19"/>
      <c r="X177" s="19"/>
      <c r="Y177" s="19"/>
      <c r="Z177" s="19"/>
      <c r="AA177" s="19"/>
      <c r="AB177" s="19"/>
    </row>
    <row r="178" spans="1:28" ht="23.4" x14ac:dyDescent="0.3">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53" t="s">
        <v>2675</v>
      </c>
      <c r="J179" s="254"/>
      <c r="K179" s="254"/>
      <c r="L179" s="255"/>
      <c r="M179" s="172"/>
      <c r="O179" s="8"/>
      <c r="Q179" s="19"/>
      <c r="R179" s="173" t="str">
        <f>IF(M179&gt;0,SUM(S179+M179),"")</f>
        <v/>
      </c>
      <c r="S179" s="24">
        <v>0.02</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3">
      <c r="A184" s="9"/>
      <c r="B184" s="88" t="s">
        <v>2674</v>
      </c>
      <c r="C184" s="88"/>
      <c r="D184" s="88"/>
      <c r="E184" s="88"/>
      <c r="F184" s="88"/>
      <c r="G184" s="88"/>
      <c r="H184" s="88"/>
      <c r="I184" s="88"/>
      <c r="J184" s="88"/>
      <c r="K184" s="88"/>
      <c r="L184" s="88"/>
      <c r="M184" s="88"/>
      <c r="N184" s="89"/>
      <c r="O184" s="90"/>
    </row>
    <row r="185" spans="1:28" x14ac:dyDescent="0.3">
      <c r="A185" s="9"/>
      <c r="B185" s="91" t="s">
        <v>2632</v>
      </c>
      <c r="C185" s="178">
        <f>+SUM(G179:G182)</f>
        <v>0.05</v>
      </c>
      <c r="D185" s="92" t="s">
        <v>2633</v>
      </c>
      <c r="E185" s="95">
        <f>+(C185*SUM(K20:K35))</f>
        <v>59000073</v>
      </c>
      <c r="F185" s="93"/>
      <c r="G185" s="94"/>
      <c r="H185" s="89"/>
      <c r="I185" s="91" t="s">
        <v>2632</v>
      </c>
      <c r="J185" s="178">
        <f>M179</f>
        <v>0</v>
      </c>
      <c r="K185" s="249" t="s">
        <v>2633</v>
      </c>
      <c r="L185" s="249"/>
      <c r="M185" s="95">
        <f>+J185*K20</f>
        <v>0</v>
      </c>
      <c r="N185" s="96"/>
      <c r="O185" s="97"/>
    </row>
    <row r="186" spans="1:28" ht="15"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ht="15" thickBot="1" x14ac:dyDescent="0.35">
      <c r="A190" s="228"/>
      <c r="B190" s="229"/>
      <c r="C190" s="229"/>
      <c r="D190" s="229"/>
      <c r="E190" s="229"/>
      <c r="F190" s="229"/>
      <c r="G190" s="229"/>
      <c r="H190" s="229"/>
      <c r="I190" s="229"/>
      <c r="J190" s="229"/>
      <c r="K190" s="229"/>
      <c r="L190" s="229"/>
      <c r="M190" s="229"/>
      <c r="N190" s="229"/>
      <c r="O190" s="230"/>
    </row>
    <row r="191" spans="1:28" x14ac:dyDescent="0.3">
      <c r="A191" s="9"/>
      <c r="B191" s="5"/>
      <c r="C191" s="5"/>
      <c r="D191" s="5"/>
      <c r="E191" s="5"/>
      <c r="F191" s="5"/>
      <c r="G191" s="5"/>
      <c r="H191" s="5"/>
      <c r="I191" s="5"/>
      <c r="J191" s="5"/>
      <c r="K191" s="5"/>
      <c r="L191" s="5"/>
      <c r="M191" s="5"/>
      <c r="N191" s="5"/>
      <c r="O191" s="8"/>
      <c r="Q191" s="147"/>
      <c r="R191" s="147"/>
      <c r="S191" s="147"/>
      <c r="T191" s="147"/>
    </row>
    <row r="192" spans="1:28" x14ac:dyDescent="0.3">
      <c r="A192" s="9"/>
      <c r="B192" s="222" t="s">
        <v>2641</v>
      </c>
      <c r="C192" s="222"/>
      <c r="E192" s="5" t="s">
        <v>20</v>
      </c>
      <c r="H192" s="26" t="s">
        <v>24</v>
      </c>
      <c r="J192" s="5" t="s">
        <v>2642</v>
      </c>
      <c r="K192" s="5"/>
      <c r="M192" s="5"/>
      <c r="N192" s="5"/>
      <c r="O192" s="8"/>
      <c r="Q192" s="148"/>
      <c r="R192" s="149"/>
      <c r="S192" s="149"/>
      <c r="T192" s="148"/>
    </row>
    <row r="193" spans="1:18" x14ac:dyDescent="0.3">
      <c r="A193" s="9"/>
      <c r="C193" s="122">
        <v>43697</v>
      </c>
      <c r="D193" s="5"/>
      <c r="E193" s="121">
        <v>2102</v>
      </c>
      <c r="F193" s="5"/>
      <c r="G193" s="5"/>
      <c r="H193" s="141" t="s">
        <v>2741</v>
      </c>
      <c r="J193" s="5"/>
      <c r="K193" s="122">
        <v>40923</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HYPERLINK("#Integrante_1!A1","INICIO")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x14ac:dyDescent="0.3">
      <c r="A200" s="9"/>
      <c r="B200" s="219"/>
      <c r="C200" s="219"/>
      <c r="D200" s="219"/>
      <c r="E200" s="219"/>
      <c r="F200" s="219"/>
      <c r="G200" s="219"/>
      <c r="H200" s="219"/>
      <c r="I200" s="219"/>
      <c r="J200" s="219"/>
      <c r="K200" s="219"/>
      <c r="L200" s="219"/>
      <c r="M200" s="219"/>
      <c r="N200" s="219"/>
      <c r="O200" s="8"/>
    </row>
    <row r="201" spans="1:18"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1" t="s">
        <v>2741</v>
      </c>
      <c r="D211" s="21"/>
      <c r="G211" s="27" t="s">
        <v>2625</v>
      </c>
      <c r="H211" s="142" t="s">
        <v>2742</v>
      </c>
      <c r="J211" s="27" t="s">
        <v>2627</v>
      </c>
      <c r="K211" s="142" t="s">
        <v>2742</v>
      </c>
      <c r="L211" s="21"/>
      <c r="M211" s="21"/>
      <c r="N211" s="21"/>
      <c r="O211" s="8"/>
    </row>
    <row r="212" spans="1:15" x14ac:dyDescent="0.3">
      <c r="A212" s="9"/>
      <c r="B212" s="27" t="s">
        <v>2624</v>
      </c>
      <c r="C212" s="141" t="s">
        <v>2741</v>
      </c>
      <c r="D212" s="21"/>
      <c r="G212" s="27" t="s">
        <v>2626</v>
      </c>
      <c r="H212" s="142" t="s">
        <v>2743</v>
      </c>
      <c r="J212" s="27" t="s">
        <v>2628</v>
      </c>
      <c r="K212" s="141" t="s">
        <v>2744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zoomScale="85" zoomScaleNormal="85" zoomScaleSheetLayoutView="40" zoomScalePageLayoutView="40" workbookViewId="0">
      <selection activeCell="C15" sqref="C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44140625" style="4" customWidth="1"/>
    <col min="16" max="16" width="5.554687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497" width="14.21875" style="4" hidden="1"/>
    <col min="498" max="16383" width="1.5546875" style="4" hidden="1"/>
    <col min="16384" max="16384" width="14.21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HYPERLINK("#Integrante_2!B20","IDENTIFICACIÓN DEL OFERENTE")</f>
        <v>IDENTIFICACIÓN DEL OFERENTE</v>
      </c>
      <c r="C8" s="182"/>
      <c r="D8" s="186"/>
      <c r="E8" s="267" t="str">
        <f>HYPERLINK("#Integrante_2!A109","CAPACIDAD RESIDUAL")</f>
        <v>CAPACIDAD RESIDUAL</v>
      </c>
      <c r="F8" s="268"/>
      <c r="G8" s="269"/>
      <c r="H8" s="187"/>
      <c r="I8" s="179" t="str">
        <f>HYPERLINK("#Integrante_2!N162","DISCAPACIDAD")</f>
        <v>DISCAPACIDAD</v>
      </c>
      <c r="J8" s="183"/>
      <c r="K8" s="179" t="str">
        <f>HYPERLINK("#Integrante_2!A188","TRAYECTORIA")</f>
        <v>TRAYECTORIA</v>
      </c>
      <c r="L8" s="182"/>
      <c r="M8" s="36"/>
      <c r="N8" s="36"/>
      <c r="O8" s="43"/>
    </row>
    <row r="9" spans="1:20" ht="30.75" customHeight="1" thickBot="1" x14ac:dyDescent="0.35">
      <c r="A9" s="185"/>
      <c r="B9" s="179" t="str">
        <f>HYPERLINK("#Integrante_2!I20","DATOS CONTRATO INVITACIÓN")</f>
        <v>DATOS CONTRATO INVITACIÓN</v>
      </c>
      <c r="C9" s="182"/>
      <c r="D9" s="182"/>
      <c r="E9" s="267" t="str">
        <f>HYPERLINK("#Integrante_2!A162","TALENTO HUMANO")</f>
        <v>TALENTO HUMANO</v>
      </c>
      <c r="F9" s="268"/>
      <c r="G9" s="269"/>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5">
      <c r="A10" s="185"/>
      <c r="B10" s="179" t="str">
        <f>HYPERLINK("#Integrante_2!B48","EXPERIENCIA TERRITORIAL")</f>
        <v>EXPERIENCIA TERRITORIAL</v>
      </c>
      <c r="C10" s="182"/>
      <c r="D10" s="182"/>
      <c r="E10" s="267" t="str">
        <f>HYPERLINK("#Integrante_2!F162","INFRAESTRUCTURA")</f>
        <v>INFRAESTRUCTURA</v>
      </c>
      <c r="F10" s="268"/>
      <c r="G10" s="269"/>
      <c r="H10" s="187"/>
      <c r="I10" s="179" t="str">
        <f>HYPERLINK("#Integrante_2!L176","VALOR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900517757</v>
      </c>
      <c r="C20" s="5"/>
      <c r="D20" s="162"/>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CORPORACIÓN PARA EL DESARROLLO EMPRESARIAL Y SOCIAL DE COLOMBIA CODESCO</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3">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3">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3">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3">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3">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3">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3">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3">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3">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HYPERLINK("#Integrante_2!A1","INICIO")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5">
      <c r="O161" s="179" t="str">
        <f>HYPERLINK("#Integrante_2!A1","INICIO")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HYPERLINK("#Integrante_2!A1","INICIO")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t="s">
        <v>2622</v>
      </c>
      <c r="O178" s="8"/>
      <c r="Q178" s="19"/>
      <c r="R178" s="19"/>
      <c r="S178" s="158" t="s">
        <v>2623</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2675</v>
      </c>
      <c r="J179" s="246"/>
      <c r="K179" s="246"/>
      <c r="L179" s="247"/>
      <c r="M179" s="172"/>
      <c r="O179" s="8"/>
      <c r="Q179" s="19"/>
      <c r="R179" s="19"/>
      <c r="S179" s="173" t="str">
        <f>IF(M179&gt;0,SUM(L179+M179),"")</f>
        <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59000073</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50"/>
      <c r="Q192" s="148"/>
      <c r="R192" s="149"/>
      <c r="S192" s="149"/>
      <c r="T192" s="148"/>
    </row>
    <row r="193" spans="1:18" ht="14.4" x14ac:dyDescent="0.3">
      <c r="A193" s="9"/>
      <c r="C193" s="122">
        <v>43822</v>
      </c>
      <c r="D193" s="5"/>
      <c r="E193" s="121">
        <v>3421</v>
      </c>
      <c r="F193" s="5"/>
      <c r="G193" s="5"/>
      <c r="H193" s="141" t="s">
        <v>2749</v>
      </c>
      <c r="J193" s="5"/>
      <c r="K193" s="122"/>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HYPERLINK("#Integrante_2!A1","INICIO")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2749</v>
      </c>
      <c r="D211" s="21"/>
      <c r="G211" s="27" t="s">
        <v>2625</v>
      </c>
      <c r="H211" s="142" t="s">
        <v>2750</v>
      </c>
      <c r="J211" s="27" t="s">
        <v>2627</v>
      </c>
      <c r="K211" s="142" t="s">
        <v>2752</v>
      </c>
      <c r="L211" s="21"/>
      <c r="M211" s="21"/>
      <c r="N211" s="21"/>
      <c r="O211" s="8"/>
    </row>
    <row r="212" spans="1:15" ht="14.4" x14ac:dyDescent="0.3">
      <c r="A212" s="9"/>
      <c r="B212" s="27" t="s">
        <v>2624</v>
      </c>
      <c r="C212" s="141" t="s">
        <v>2749</v>
      </c>
      <c r="D212" s="21"/>
      <c r="G212" s="27" t="s">
        <v>2626</v>
      </c>
      <c r="H212" s="142" t="s">
        <v>2751</v>
      </c>
      <c r="J212" s="27" t="s">
        <v>2628</v>
      </c>
      <c r="K212" s="141" t="s">
        <v>2753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5.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HYPERLINK("#Integrante_3!B20","IDENTIFICACIÓN DEL OFERENTE")</f>
        <v>IDENTIFICACIÓN DEL OFERENTE</v>
      </c>
      <c r="C8" s="182"/>
      <c r="D8" s="186"/>
      <c r="E8" s="267" t="str">
        <f>HYPERLINK("#Integrante_3!A109","CAPACIDAD RESIDUAL")</f>
        <v>CAPACIDAD RESIDUAL</v>
      </c>
      <c r="F8" s="268"/>
      <c r="G8" s="269"/>
      <c r="H8" s="187"/>
      <c r="I8" s="179" t="str">
        <f>HYPERLINK("#Integrante_3!N162","DISCAPACIDAD")</f>
        <v>DISCAPACIDAD</v>
      </c>
      <c r="J8" s="183"/>
      <c r="K8" s="179" t="str">
        <f>HYPERLINK("#Integrante_3!A188","TRAYECTORIA")</f>
        <v>TRAYECTORIA</v>
      </c>
      <c r="L8" s="182"/>
      <c r="M8" s="36"/>
      <c r="N8" s="36"/>
      <c r="O8" s="43"/>
    </row>
    <row r="9" spans="1:20" ht="30.75" customHeight="1" thickBot="1" x14ac:dyDescent="0.35">
      <c r="A9" s="185"/>
      <c r="B9" s="179" t="str">
        <f>HYPERLINK("#Integrante_3!I20","DATOS CONTRATO INVITACIÓN")</f>
        <v>DATOS CONTRATO INVITACIÓN</v>
      </c>
      <c r="C9" s="182"/>
      <c r="D9" s="182"/>
      <c r="E9" s="267" t="str">
        <f>HYPERLINK("#Integrante_3!A162","TALENTO HUMANO")</f>
        <v>TALENTO HUMANO</v>
      </c>
      <c r="F9" s="268"/>
      <c r="G9" s="269"/>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5">
      <c r="A10" s="185"/>
      <c r="B10" s="179" t="str">
        <f>HYPERLINK("#Integrante_3!B48","EXPERIENCIA TERRITORIAL")</f>
        <v>EXPERIENCIA TERRITORIAL</v>
      </c>
      <c r="C10" s="182"/>
      <c r="D10" s="182"/>
      <c r="E10" s="267" t="str">
        <f>HYPERLINK("#Integrante_3!F162","INFRAESTRUCTURA")</f>
        <v>INFRAESTRUCTURA</v>
      </c>
      <c r="F10" s="268"/>
      <c r="G10" s="269"/>
      <c r="H10" s="187"/>
      <c r="I10" s="179" t="str">
        <f>HYPERLINK("#Integrante_3!L176","VALOR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901223062</v>
      </c>
      <c r="C20" s="5"/>
      <c r="D20" s="162"/>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ASOCIACIÓN SOCIAL DE RESILENCIA CON IMPACTO INTEGRAL EN FAMILIA Y COMUNIDADES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3">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3">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3">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3">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3">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3">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3">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3">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3">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HYPERLINK("#Integrante_3!A1","INICIO")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5">
      <c r="O159" s="179" t="str">
        <f>HYPERLINK("#Integrante_3!A1","INICIO")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3">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8"/>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39" t="s">
        <v>2648</v>
      </c>
      <c r="J165" s="240"/>
      <c r="K165" s="240"/>
      <c r="L165" s="240"/>
      <c r="M165" s="240"/>
      <c r="N165" s="240"/>
      <c r="O165" s="241"/>
      <c r="U165" s="51"/>
    </row>
    <row r="166" spans="1:28" ht="14.4" x14ac:dyDescent="0.3">
      <c r="A166" s="9"/>
      <c r="B166" s="209" t="s">
        <v>2663</v>
      </c>
      <c r="C166" s="209"/>
      <c r="D166" s="209"/>
      <c r="E166" s="8"/>
      <c r="F166" s="5"/>
      <c r="H166" s="82" t="s">
        <v>2662</v>
      </c>
      <c r="I166" s="239"/>
      <c r="J166" s="240"/>
      <c r="K166" s="240"/>
      <c r="L166" s="240"/>
      <c r="M166" s="240"/>
      <c r="N166" s="240"/>
      <c r="O166" s="241"/>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2678</v>
      </c>
      <c r="B170" s="207"/>
      <c r="C170" s="207"/>
      <c r="D170" s="207"/>
      <c r="E170" s="207"/>
      <c r="F170" s="207"/>
      <c r="G170" s="207"/>
      <c r="H170" s="207"/>
      <c r="I170" s="207"/>
      <c r="J170" s="207"/>
      <c r="K170" s="207"/>
      <c r="L170" s="207"/>
      <c r="M170" s="207"/>
      <c r="N170" s="207"/>
      <c r="O170" s="208"/>
      <c r="P170" s="77"/>
    </row>
    <row r="171" spans="1:28" ht="15" customHeight="1" x14ac:dyDescent="0.3">
      <c r="A171" s="225" t="s">
        <v>2677</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2671</v>
      </c>
      <c r="C174" s="195"/>
      <c r="D174" s="195"/>
      <c r="E174" s="195"/>
      <c r="F174" s="195"/>
      <c r="G174" s="195"/>
      <c r="H174" s="20"/>
      <c r="I174" s="202" t="s">
        <v>2675</v>
      </c>
      <c r="J174" s="203"/>
      <c r="K174" s="203"/>
      <c r="L174" s="203"/>
      <c r="M174" s="203"/>
      <c r="O174" s="179" t="str">
        <f>HYPERLINK("#Integrante_3!A1","INICIO")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2680</v>
      </c>
      <c r="O175" s="8"/>
      <c r="Q175" s="19"/>
      <c r="R175" s="158"/>
      <c r="S175" s="19"/>
      <c r="T175" s="19"/>
      <c r="U175" s="19"/>
      <c r="V175" s="19"/>
      <c r="W175" s="19"/>
      <c r="X175" s="19"/>
      <c r="Y175" s="19"/>
      <c r="Z175" s="19"/>
      <c r="AA175" s="19"/>
      <c r="AB175" s="19"/>
    </row>
    <row r="176" spans="1:28" ht="23.4" x14ac:dyDescent="0.3">
      <c r="A176" s="9"/>
      <c r="B176" s="199"/>
      <c r="C176" s="200"/>
      <c r="D176" s="201"/>
      <c r="E176" s="158" t="s">
        <v>2621</v>
      </c>
      <c r="F176" s="158" t="s">
        <v>2622</v>
      </c>
      <c r="G176" s="158" t="s">
        <v>2623</v>
      </c>
      <c r="H176" s="5"/>
      <c r="I176" s="199"/>
      <c r="J176" s="200"/>
      <c r="K176" s="200"/>
      <c r="L176" s="201"/>
      <c r="M176" s="257"/>
      <c r="O176" s="8"/>
      <c r="Q176" s="19"/>
      <c r="R176" s="158" t="s">
        <v>2623</v>
      </c>
      <c r="S176" s="19"/>
      <c r="T176" s="19"/>
      <c r="U176" s="19"/>
      <c r="V176" s="19"/>
      <c r="W176" s="19"/>
      <c r="X176" s="19"/>
      <c r="Y176" s="19"/>
      <c r="Z176" s="19"/>
      <c r="AA176" s="19"/>
      <c r="AB176" s="19"/>
    </row>
    <row r="177" spans="1:28" ht="23.4" x14ac:dyDescent="0.3">
      <c r="A177" s="9"/>
      <c r="B177" s="248" t="s">
        <v>2671</v>
      </c>
      <c r="C177" s="248"/>
      <c r="D177" s="248"/>
      <c r="E177" s="24">
        <v>0.02</v>
      </c>
      <c r="F177" s="172">
        <v>0.03</v>
      </c>
      <c r="G177" s="173">
        <f>IF(F177&gt;0,SUM(E177+F177),"")</f>
        <v>0.05</v>
      </c>
      <c r="H177" s="5"/>
      <c r="I177" s="245" t="s">
        <v>2675</v>
      </c>
      <c r="J177" s="246"/>
      <c r="K177" s="246"/>
      <c r="L177" s="247"/>
      <c r="M177" s="172"/>
      <c r="O177" s="8"/>
      <c r="Q177" s="19"/>
      <c r="R177" s="173" t="str">
        <f>IF(M177&gt;0,SUM(L177+M177),"")</f>
        <v/>
      </c>
      <c r="S177" s="19"/>
      <c r="T177" s="19"/>
      <c r="U177" s="19"/>
      <c r="V177" s="19"/>
      <c r="W177" s="19"/>
      <c r="X177" s="19"/>
      <c r="Y177" s="19"/>
      <c r="Z177" s="19"/>
      <c r="AA177" s="19"/>
      <c r="AB177" s="19"/>
    </row>
    <row r="178" spans="1:28" ht="23.4" hidden="1" x14ac:dyDescent="0.3">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59000073</v>
      </c>
      <c r="F183" s="93"/>
      <c r="G183" s="94"/>
      <c r="H183" s="89"/>
      <c r="I183" s="91" t="s">
        <v>2632</v>
      </c>
      <c r="J183" s="178">
        <f>M177</f>
        <v>0</v>
      </c>
      <c r="K183" s="249" t="s">
        <v>2633</v>
      </c>
      <c r="L183" s="249"/>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7"/>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22" t="s">
        <v>2641</v>
      </c>
      <c r="C190" s="222"/>
      <c r="E190" s="5" t="s">
        <v>20</v>
      </c>
      <c r="H190" s="161" t="s">
        <v>24</v>
      </c>
      <c r="J190" s="5" t="s">
        <v>2642</v>
      </c>
      <c r="K190" s="5"/>
      <c r="M190" s="5"/>
      <c r="N190" s="5"/>
      <c r="O190" s="8"/>
      <c r="Q190" s="148"/>
      <c r="R190" s="149"/>
      <c r="S190" s="149"/>
      <c r="T190" s="148"/>
    </row>
    <row r="191" spans="1:28" ht="14.4" x14ac:dyDescent="0.3">
      <c r="A191" s="9"/>
      <c r="C191" s="122">
        <v>43819</v>
      </c>
      <c r="D191" s="5"/>
      <c r="E191" s="121">
        <v>3414</v>
      </c>
      <c r="F191" s="5"/>
      <c r="G191" s="5"/>
      <c r="H191" s="121" t="s">
        <v>2748</v>
      </c>
      <c r="J191" s="5"/>
      <c r="K191" s="122">
        <v>41306</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7"/>
    </row>
    <row r="196" spans="1:18" ht="21.6" thickBot="1" x14ac:dyDescent="0.35">
      <c r="A196" s="9"/>
      <c r="B196" s="5"/>
      <c r="C196" s="5"/>
      <c r="D196" s="5"/>
      <c r="E196" s="5"/>
      <c r="F196" s="5"/>
      <c r="G196" s="5"/>
      <c r="H196" s="5"/>
      <c r="I196" s="5"/>
      <c r="J196" s="5"/>
      <c r="K196" s="5"/>
      <c r="L196" s="5"/>
      <c r="M196" s="5"/>
      <c r="N196" s="5"/>
      <c r="O196" s="179" t="str">
        <f>HYPERLINK("#Integrante_3!A1","INICIO")</f>
        <v>INICIO</v>
      </c>
    </row>
    <row r="197" spans="1:18" ht="231" customHeight="1" x14ac:dyDescent="0.3">
      <c r="A197" s="9"/>
      <c r="B197" s="244" t="s">
        <v>2664</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1" t="s">
        <v>2745</v>
      </c>
      <c r="D209" s="21"/>
      <c r="G209" s="27" t="s">
        <v>2625</v>
      </c>
      <c r="H209" s="194" t="s">
        <v>2746</v>
      </c>
      <c r="J209" s="27" t="s">
        <v>2627</v>
      </c>
      <c r="K209" s="194" t="s">
        <v>2746</v>
      </c>
      <c r="L209" s="21"/>
      <c r="M209" s="21"/>
      <c r="N209" s="21"/>
      <c r="O209" s="8"/>
    </row>
    <row r="210" spans="1:15" ht="14.4" x14ac:dyDescent="0.3">
      <c r="A210" s="9"/>
      <c r="B210" s="27" t="s">
        <v>2624</v>
      </c>
      <c r="C210" s="121" t="s">
        <v>2745</v>
      </c>
      <c r="D210" s="21"/>
      <c r="G210" s="27" t="s">
        <v>2626</v>
      </c>
      <c r="H210" s="194">
        <v>3045334669</v>
      </c>
      <c r="J210" s="27" t="s">
        <v>2628</v>
      </c>
      <c r="K210" s="121" t="s">
        <v>2747</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2187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HYPERLINK("#Integrante_4!B20","IDENTIFICACIÓN DEL OFERENTE")</f>
        <v>IDENTIFICACIÓN DEL OFERENTE</v>
      </c>
      <c r="C8" s="182"/>
      <c r="D8" s="186"/>
      <c r="E8" s="267" t="str">
        <f>HYPERLINK("#Integrante_4!A109","CAPACIDAD RESIDUAL")</f>
        <v>CAPACIDAD RESIDUAL</v>
      </c>
      <c r="F8" s="268"/>
      <c r="G8" s="269"/>
      <c r="H8" s="187"/>
      <c r="I8" s="179" t="str">
        <f>HYPERLINK("#Integrante_4!N162","DISCAPACIDAD")</f>
        <v>DISCAPACIDAD</v>
      </c>
      <c r="J8" s="183"/>
      <c r="K8" s="179" t="str">
        <f>HYPERLINK("#Integrante_4!A188","TRAYECTORIA")</f>
        <v>TRAYECTORIA</v>
      </c>
      <c r="L8" s="182"/>
      <c r="M8" s="36"/>
      <c r="N8" s="36"/>
      <c r="O8" s="43"/>
    </row>
    <row r="9" spans="1:20" ht="30.75" customHeight="1" thickBot="1" x14ac:dyDescent="0.35">
      <c r="A9" s="185"/>
      <c r="B9" s="179" t="str">
        <f>HYPERLINK("#Integrante_4!I20","DATOS CONTRATO INVITACIÓN")</f>
        <v>DATOS CONTRATO INVITACIÓN</v>
      </c>
      <c r="C9" s="182"/>
      <c r="D9" s="182"/>
      <c r="E9" s="267" t="str">
        <f>HYPERLINK("#Integrante_4!A162","TALENTO HUMANO")</f>
        <v>TALENTO HUMANO</v>
      </c>
      <c r="F9" s="268"/>
      <c r="G9" s="269"/>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5">
      <c r="A10" s="185"/>
      <c r="B10" s="179" t="str">
        <f>HYPERLINK("#Integrante_4!B48","EXPERIENCIA TERRITORIAL")</f>
        <v>EXPERIENCIA TERRITORIAL</v>
      </c>
      <c r="C10" s="182"/>
      <c r="D10" s="182"/>
      <c r="E10" s="267" t="str">
        <f>HYPERLINK("#Integrante_4!F162","INFRAESTRUCTURA")</f>
        <v>INFRAESTRUCTURA</v>
      </c>
      <c r="F10" s="268"/>
      <c r="G10" s="269"/>
      <c r="H10" s="187"/>
      <c r="I10" s="179" t="str">
        <f>HYPERLINK("#Integrante_4!L176","VALOR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806007528</v>
      </c>
      <c r="C20" s="5"/>
      <c r="D20" s="162"/>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ORGANIZACION TIEMPOS DE PAZ</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3">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3">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3">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3">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3">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3">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3">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3">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3">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3">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3">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3">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3">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3">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3">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3">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3">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3">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3">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3">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3">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3">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3">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3">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3">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3">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3">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13"/>
      <c r="N107" s="120"/>
      <c r="O107" s="120"/>
      <c r="P107" s="80"/>
    </row>
    <row r="108" spans="1:16" ht="29.55" customHeight="1" thickBot="1" x14ac:dyDescent="0.35">
      <c r="O108" s="179" t="str">
        <f>HYPERLINK("#Integrante_4!A1","INICIO")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5">
      <c r="O161" s="179" t="str">
        <f>HYPERLINK("#Integrante_4!A1","INICIO")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t="s">
        <v>1148</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HYPERLINK("#Integrante_4!A1","INICIO")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58"/>
      <c r="S177" s="19"/>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c r="O178" s="8"/>
      <c r="Q178" s="19"/>
      <c r="R178" s="158" t="s">
        <v>2623</v>
      </c>
      <c r="S178" s="19"/>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2675</v>
      </c>
      <c r="J179" s="246"/>
      <c r="K179" s="246"/>
      <c r="L179" s="247"/>
      <c r="M179" s="172"/>
      <c r="O179" s="8"/>
      <c r="Q179" s="19"/>
      <c r="R179" s="173" t="str">
        <f>IF(M179&gt;0,SUM(L179+M179),"")</f>
        <v/>
      </c>
      <c r="S179" s="19"/>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59000073</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8"/>
      <c r="Q192" s="148"/>
      <c r="R192" s="149"/>
      <c r="S192" s="149"/>
      <c r="T192" s="148"/>
    </row>
    <row r="193" spans="1:18" ht="14.4" x14ac:dyDescent="0.3">
      <c r="A193" s="9"/>
      <c r="C193" s="122">
        <v>40879</v>
      </c>
      <c r="D193" s="5"/>
      <c r="E193" s="121">
        <v>1908</v>
      </c>
      <c r="F193" s="5"/>
      <c r="G193" s="5"/>
      <c r="H193" s="121" t="s">
        <v>2754</v>
      </c>
      <c r="J193" s="5"/>
      <c r="K193" s="122">
        <v>37288</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HYPERLINK("#Integrante_4!A1","INICIO")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1" t="s">
        <v>2754</v>
      </c>
      <c r="D211" s="21"/>
      <c r="G211" s="27" t="s">
        <v>2625</v>
      </c>
      <c r="H211" s="142" t="s">
        <v>2802</v>
      </c>
      <c r="J211" s="27" t="s">
        <v>2627</v>
      </c>
      <c r="K211" s="142" t="s">
        <v>2802</v>
      </c>
      <c r="L211" s="21"/>
      <c r="M211" s="21"/>
      <c r="N211" s="21"/>
      <c r="O211" s="8"/>
    </row>
    <row r="212" spans="1:15" ht="14.4" x14ac:dyDescent="0.3">
      <c r="A212" s="9"/>
      <c r="B212" s="27" t="s">
        <v>2624</v>
      </c>
      <c r="C212" s="121" t="s">
        <v>2754</v>
      </c>
      <c r="D212" s="21"/>
      <c r="G212" s="27" t="s">
        <v>2626</v>
      </c>
      <c r="H212" s="142" t="s">
        <v>2803</v>
      </c>
      <c r="J212" s="27" t="s">
        <v>2628</v>
      </c>
      <c r="K212" s="141" t="s">
        <v>2804</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4.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9.4414062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HYPERLINK("#Integrante_5!B20","IDENTIFICACIÓN DEL OFERENTE")</f>
        <v>IDENTIFICACIÓN DEL OFERENTE</v>
      </c>
      <c r="C8" s="182"/>
      <c r="D8" s="186"/>
      <c r="E8" s="267" t="str">
        <f>HYPERLINK("#Integrante_5!A109","CAPACIDAD RESIDUAL")</f>
        <v>CAPACIDAD RESIDUAL</v>
      </c>
      <c r="F8" s="268"/>
      <c r="G8" s="269"/>
      <c r="H8" s="187"/>
      <c r="I8" s="179" t="str">
        <f>HYPERLINK("#Integrante_5!N162","DISCAPACIDAD")</f>
        <v>DISCAPACIDAD</v>
      </c>
      <c r="J8" s="183"/>
      <c r="K8" s="179" t="str">
        <f>HYPERLINK("#Integrante_5!A188","TRAYECTORIA")</f>
        <v>TRAYECTORIA</v>
      </c>
      <c r="L8" s="182"/>
      <c r="M8" s="36"/>
      <c r="N8" s="36"/>
      <c r="O8" s="43"/>
    </row>
    <row r="9" spans="1:20" ht="30.75" customHeight="1" thickBot="1" x14ac:dyDescent="0.35">
      <c r="A9" s="185"/>
      <c r="B9" s="179" t="str">
        <f>HYPERLINK("#Integrante_5!I20","DATOS CONTRATO INVITACIÓN")</f>
        <v>DATOS CONTRATO INVITACIÓN</v>
      </c>
      <c r="C9" s="182"/>
      <c r="D9" s="182"/>
      <c r="E9" s="267" t="str">
        <f>HYPERLINK("#Integrante_5!A162","TALENTO HUMANO")</f>
        <v>TALENTO HUMANO</v>
      </c>
      <c r="F9" s="268"/>
      <c r="G9" s="269"/>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5">
      <c r="A10" s="185"/>
      <c r="B10" s="179" t="str">
        <f>HYPERLINK("#Integrante_5!B48","EXPERIENCIA TERRITORIAL")</f>
        <v>EXPERIENCIA TERRITORIAL</v>
      </c>
      <c r="C10" s="182"/>
      <c r="D10" s="182"/>
      <c r="E10" s="267" t="str">
        <f>HYPERLINK("#Integrante_5!F162","INFRAESTRUCTURA")</f>
        <v>INFRAESTRUCTURA</v>
      </c>
      <c r="F10" s="268"/>
      <c r="G10" s="269"/>
      <c r="H10" s="187"/>
      <c r="I10" s="179" t="str">
        <f>HYPERLINK("#Integrante_5!L176","VALOR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900072094</v>
      </c>
      <c r="C20" s="5"/>
      <c r="D20" s="162"/>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FUNDACIÓN LOS FLAMINGOS</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3">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3">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3">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3">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3">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3">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3">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3">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3">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3">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3">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3">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3">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3">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3">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3">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3">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3">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3">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3">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3">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3">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3">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3">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3">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3">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3">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3">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3">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3">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3">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3">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3">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3">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3">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3">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3">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3">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3">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3">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3">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3">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3">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3">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HYPERLINK("#Integrante_5!A1","INICIO")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3">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3">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3">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3">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3">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3">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3">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3">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3">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3">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3">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3">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3">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3">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5">
      <c r="O159" s="179" t="str">
        <f>HYPERLINK("#Integrante_5!A1","INICIO")</f>
        <v>INICIO</v>
      </c>
    </row>
    <row r="160" spans="1:16" s="19" customFormat="1" ht="31.5" customHeight="1" thickBot="1" x14ac:dyDescent="0.35">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3">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35" t="s">
        <v>2618</v>
      </c>
      <c r="C163" s="235"/>
      <c r="D163" s="235"/>
      <c r="E163" s="8"/>
      <c r="F163" s="5"/>
      <c r="G163" s="236" t="s">
        <v>2618</v>
      </c>
      <c r="H163" s="236"/>
      <c r="I163" s="237" t="s">
        <v>1164</v>
      </c>
      <c r="J163" s="238"/>
      <c r="K163" s="238"/>
      <c r="L163" s="238"/>
      <c r="M163" s="238"/>
      <c r="N163" s="108" t="s">
        <v>1148</v>
      </c>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39" t="s">
        <v>2648</v>
      </c>
      <c r="J165" s="240"/>
      <c r="K165" s="240"/>
      <c r="L165" s="240"/>
      <c r="M165" s="240"/>
      <c r="N165" s="240"/>
      <c r="O165" s="241"/>
      <c r="U165" s="51"/>
    </row>
    <row r="166" spans="1:28" ht="14.4" x14ac:dyDescent="0.3">
      <c r="A166" s="9"/>
      <c r="B166" s="209" t="s">
        <v>2663</v>
      </c>
      <c r="C166" s="209"/>
      <c r="D166" s="209"/>
      <c r="E166" s="8"/>
      <c r="F166" s="5"/>
      <c r="H166" s="82" t="s">
        <v>2662</v>
      </c>
      <c r="I166" s="239"/>
      <c r="J166" s="240"/>
      <c r="K166" s="240"/>
      <c r="L166" s="240"/>
      <c r="M166" s="240"/>
      <c r="N166" s="240"/>
      <c r="O166" s="241"/>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6" t="s">
        <v>2678</v>
      </c>
      <c r="B170" s="207"/>
      <c r="C170" s="207"/>
      <c r="D170" s="207"/>
      <c r="E170" s="207"/>
      <c r="F170" s="207"/>
      <c r="G170" s="207"/>
      <c r="H170" s="207"/>
      <c r="I170" s="207"/>
      <c r="J170" s="207"/>
      <c r="K170" s="207"/>
      <c r="L170" s="207"/>
      <c r="M170" s="207"/>
      <c r="N170" s="207"/>
      <c r="O170" s="208"/>
      <c r="P170" s="77"/>
    </row>
    <row r="171" spans="1:28" ht="15" customHeight="1" x14ac:dyDescent="0.3">
      <c r="A171" s="225" t="s">
        <v>2677</v>
      </c>
      <c r="B171" s="226"/>
      <c r="C171" s="226"/>
      <c r="D171" s="226"/>
      <c r="E171" s="226"/>
      <c r="F171" s="226"/>
      <c r="G171" s="226"/>
      <c r="H171" s="226"/>
      <c r="I171" s="226"/>
      <c r="J171" s="226"/>
      <c r="K171" s="226"/>
      <c r="L171" s="226"/>
      <c r="M171" s="226"/>
      <c r="N171" s="226"/>
      <c r="O171" s="227"/>
    </row>
    <row r="172" spans="1:28" ht="24" thickBot="1" x14ac:dyDescent="0.3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5" t="s">
        <v>2671</v>
      </c>
      <c r="C174" s="195"/>
      <c r="D174" s="195"/>
      <c r="E174" s="195"/>
      <c r="F174" s="195"/>
      <c r="G174" s="195"/>
      <c r="H174" s="20"/>
      <c r="I174" s="202" t="s">
        <v>2679</v>
      </c>
      <c r="J174" s="203"/>
      <c r="K174" s="203"/>
      <c r="L174" s="203"/>
      <c r="M174" s="203"/>
      <c r="O174" s="179" t="str">
        <f>HYPERLINK("#Integrante_5!A1","INICIO")</f>
        <v>INICIO</v>
      </c>
      <c r="Q174" s="19"/>
      <c r="R174" s="19"/>
      <c r="S174" s="19"/>
      <c r="T174" s="19"/>
      <c r="U174" s="19"/>
      <c r="V174" s="19"/>
      <c r="W174" s="19"/>
      <c r="X174" s="19"/>
      <c r="Y174" s="19"/>
      <c r="Z174" s="19"/>
      <c r="AA174" s="19"/>
      <c r="AB174" s="19"/>
    </row>
    <row r="175" spans="1:28" ht="23.4" x14ac:dyDescent="0.3">
      <c r="A175" s="9"/>
      <c r="B175" s="196" t="s">
        <v>17</v>
      </c>
      <c r="C175" s="197"/>
      <c r="D175" s="198"/>
      <c r="E175" s="202" t="s">
        <v>2620</v>
      </c>
      <c r="F175" s="203"/>
      <c r="G175" s="204"/>
      <c r="H175" s="5"/>
      <c r="I175" s="196" t="s">
        <v>17</v>
      </c>
      <c r="J175" s="197"/>
      <c r="K175" s="197"/>
      <c r="L175" s="198"/>
      <c r="M175" s="256" t="s">
        <v>2680</v>
      </c>
      <c r="O175" s="8"/>
      <c r="Q175" s="19"/>
      <c r="R175" s="19"/>
      <c r="S175" s="158"/>
      <c r="T175" s="19"/>
      <c r="U175" s="19"/>
      <c r="V175" s="19"/>
      <c r="W175" s="19"/>
      <c r="X175" s="19"/>
      <c r="Y175" s="19"/>
      <c r="Z175" s="19"/>
      <c r="AA175" s="19"/>
      <c r="AB175" s="19"/>
    </row>
    <row r="176" spans="1:28" ht="23.4" x14ac:dyDescent="0.3">
      <c r="A176" s="9"/>
      <c r="B176" s="199"/>
      <c r="C176" s="200"/>
      <c r="D176" s="201"/>
      <c r="E176" s="158" t="s">
        <v>2621</v>
      </c>
      <c r="F176" s="158" t="s">
        <v>2622</v>
      </c>
      <c r="G176" s="158" t="s">
        <v>2623</v>
      </c>
      <c r="H176" s="5"/>
      <c r="I176" s="199"/>
      <c r="J176" s="200"/>
      <c r="K176" s="200"/>
      <c r="L176" s="201"/>
      <c r="M176" s="257"/>
      <c r="O176" s="8"/>
      <c r="Q176" s="19"/>
      <c r="R176" s="19"/>
      <c r="S176" s="158" t="s">
        <v>2623</v>
      </c>
      <c r="T176" s="19"/>
      <c r="U176" s="19"/>
      <c r="V176" s="19"/>
      <c r="W176" s="19"/>
      <c r="X176" s="19"/>
      <c r="Y176" s="19"/>
      <c r="Z176" s="19"/>
      <c r="AA176" s="19"/>
      <c r="AB176" s="19"/>
    </row>
    <row r="177" spans="1:28" ht="23.4" x14ac:dyDescent="0.3">
      <c r="A177" s="9"/>
      <c r="B177" s="248" t="s">
        <v>2671</v>
      </c>
      <c r="C177" s="248"/>
      <c r="D177" s="248"/>
      <c r="E177" s="24">
        <v>0.02</v>
      </c>
      <c r="F177" s="172">
        <v>0.03</v>
      </c>
      <c r="G177" s="173">
        <f>IF(F177&gt;0,SUM(E177+F177),"")</f>
        <v>0.05</v>
      </c>
      <c r="H177" s="5"/>
      <c r="I177" s="245" t="s">
        <v>2673</v>
      </c>
      <c r="J177" s="246"/>
      <c r="K177" s="246"/>
      <c r="L177" s="247"/>
      <c r="M177" s="172"/>
      <c r="O177" s="8"/>
      <c r="Q177" s="19"/>
      <c r="R177" s="19"/>
      <c r="S177" s="173" t="str">
        <f>IF(M177&gt;0,SUM(L177+M177),"")</f>
        <v/>
      </c>
      <c r="T177" s="19"/>
      <c r="U177" s="19"/>
      <c r="V177" s="19"/>
      <c r="W177" s="19"/>
      <c r="X177" s="19"/>
      <c r="Y177" s="19"/>
      <c r="Z177" s="19"/>
      <c r="AA177" s="19"/>
      <c r="AB177" s="19"/>
    </row>
    <row r="178" spans="1:28" ht="23.4" hidden="1" x14ac:dyDescent="0.3">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59000073</v>
      </c>
      <c r="F183" s="93"/>
      <c r="G183" s="94"/>
      <c r="H183" s="89"/>
      <c r="I183" s="91" t="s">
        <v>2632</v>
      </c>
      <c r="J183" s="178">
        <f>M177</f>
        <v>0</v>
      </c>
      <c r="K183" s="249" t="s">
        <v>2633</v>
      </c>
      <c r="L183" s="249"/>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6" t="s">
        <v>18</v>
      </c>
      <c r="B186" s="207"/>
      <c r="C186" s="207"/>
      <c r="D186" s="207"/>
      <c r="E186" s="207"/>
      <c r="F186" s="207"/>
      <c r="G186" s="207"/>
      <c r="H186" s="207"/>
      <c r="I186" s="207"/>
      <c r="J186" s="207"/>
      <c r="K186" s="207"/>
      <c r="L186" s="207"/>
      <c r="M186" s="207"/>
      <c r="N186" s="207"/>
      <c r="O186" s="208"/>
      <c r="P186" s="77"/>
    </row>
    <row r="187" spans="1:28" ht="15" customHeight="1" x14ac:dyDescent="0.3">
      <c r="A187" s="225" t="s">
        <v>19</v>
      </c>
      <c r="B187" s="226"/>
      <c r="C187" s="226"/>
      <c r="D187" s="226"/>
      <c r="E187" s="226"/>
      <c r="F187" s="226"/>
      <c r="G187" s="226"/>
      <c r="H187" s="226"/>
      <c r="I187" s="226"/>
      <c r="J187" s="226"/>
      <c r="K187" s="226"/>
      <c r="L187" s="226"/>
      <c r="M187" s="226"/>
      <c r="N187" s="226"/>
      <c r="O187" s="227"/>
    </row>
    <row r="188" spans="1:28" thickBot="1" x14ac:dyDescent="0.35">
      <c r="A188" s="228"/>
      <c r="B188" s="229"/>
      <c r="C188" s="229"/>
      <c r="D188" s="229"/>
      <c r="E188" s="229"/>
      <c r="F188" s="229"/>
      <c r="G188" s="229"/>
      <c r="H188" s="229"/>
      <c r="I188" s="229"/>
      <c r="J188" s="229"/>
      <c r="K188" s="229"/>
      <c r="L188" s="229"/>
      <c r="M188" s="229"/>
      <c r="N188" s="229"/>
      <c r="O188" s="230"/>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22" t="s">
        <v>2641</v>
      </c>
      <c r="C190" s="222"/>
      <c r="E190" s="5" t="s">
        <v>20</v>
      </c>
      <c r="H190" s="161" t="s">
        <v>24</v>
      </c>
      <c r="J190" s="5" t="s">
        <v>2642</v>
      </c>
      <c r="K190" s="5"/>
      <c r="M190" s="5"/>
      <c r="N190" s="5"/>
      <c r="O190" s="8"/>
      <c r="Q190" s="148"/>
      <c r="R190" s="149"/>
      <c r="S190" s="149"/>
      <c r="T190" s="148"/>
    </row>
    <row r="191" spans="1:28" ht="14.4" x14ac:dyDescent="0.3">
      <c r="A191" s="9"/>
      <c r="C191" s="122">
        <v>42303</v>
      </c>
      <c r="D191" s="5"/>
      <c r="E191" s="121">
        <v>2386</v>
      </c>
      <c r="F191" s="5"/>
      <c r="G191" s="5"/>
      <c r="H191" s="141" t="s">
        <v>2909</v>
      </c>
      <c r="J191" s="5"/>
      <c r="K191" s="122">
        <v>42401</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6" t="s">
        <v>29</v>
      </c>
      <c r="B195" s="207"/>
      <c r="C195" s="207"/>
      <c r="D195" s="207"/>
      <c r="E195" s="207"/>
      <c r="F195" s="207"/>
      <c r="G195" s="207"/>
      <c r="H195" s="207"/>
      <c r="I195" s="207"/>
      <c r="J195" s="207"/>
      <c r="K195" s="207"/>
      <c r="L195" s="207"/>
      <c r="M195" s="207"/>
      <c r="N195" s="207"/>
      <c r="O195" s="208"/>
      <c r="P195" s="77"/>
    </row>
    <row r="196" spans="1:18" ht="21.6" thickBot="1" x14ac:dyDescent="0.35">
      <c r="A196" s="9"/>
      <c r="B196" s="5"/>
      <c r="C196" s="5"/>
      <c r="D196" s="5"/>
      <c r="E196" s="5"/>
      <c r="F196" s="5"/>
      <c r="G196" s="5"/>
      <c r="H196" s="5"/>
      <c r="I196" s="5"/>
      <c r="J196" s="5"/>
      <c r="K196" s="5"/>
      <c r="L196" s="5"/>
      <c r="M196" s="5"/>
      <c r="N196" s="5"/>
      <c r="O196" s="179" t="str">
        <f>HYPERLINK("#Integrante_5!A1","INICIO")</f>
        <v>INICIO</v>
      </c>
    </row>
    <row r="197" spans="1:18" ht="231" customHeight="1" x14ac:dyDescent="0.3">
      <c r="A197" s="9"/>
      <c r="B197" s="244" t="s">
        <v>2664</v>
      </c>
      <c r="C197" s="244"/>
      <c r="D197" s="244"/>
      <c r="E197" s="244"/>
      <c r="F197" s="244"/>
      <c r="G197" s="244"/>
      <c r="H197" s="244"/>
      <c r="I197" s="244"/>
      <c r="J197" s="244"/>
      <c r="K197" s="244"/>
      <c r="L197" s="244"/>
      <c r="M197" s="244"/>
      <c r="N197" s="244"/>
      <c r="O197" s="8"/>
    </row>
    <row r="198" spans="1:18" ht="14.4" x14ac:dyDescent="0.3">
      <c r="A198" s="9"/>
      <c r="B198" s="219"/>
      <c r="C198" s="219"/>
      <c r="D198" s="219"/>
      <c r="E198" s="219"/>
      <c r="F198" s="219"/>
      <c r="G198" s="219"/>
      <c r="H198" s="219"/>
      <c r="I198" s="219"/>
      <c r="J198" s="219"/>
      <c r="K198" s="219"/>
      <c r="L198" s="219"/>
      <c r="M198" s="219"/>
      <c r="N198" s="219"/>
      <c r="O198" s="8"/>
    </row>
    <row r="199" spans="1:18" ht="14.4" x14ac:dyDescent="0.3">
      <c r="A199" s="9"/>
      <c r="B199" s="220" t="s">
        <v>2653</v>
      </c>
      <c r="C199" s="221"/>
      <c r="D199" s="221"/>
      <c r="E199" s="221"/>
      <c r="F199" s="221"/>
      <c r="G199" s="221"/>
      <c r="H199" s="221"/>
      <c r="I199" s="221"/>
      <c r="J199" s="221"/>
      <c r="K199" s="221"/>
      <c r="L199" s="221"/>
      <c r="M199" s="221"/>
      <c r="N199" s="221"/>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41" t="s">
        <v>2909</v>
      </c>
      <c r="D209" s="21"/>
      <c r="G209" s="27" t="s">
        <v>2625</v>
      </c>
      <c r="H209" s="142" t="s">
        <v>2910</v>
      </c>
      <c r="J209" s="27" t="s">
        <v>2627</v>
      </c>
      <c r="K209" s="142" t="s">
        <v>2910</v>
      </c>
      <c r="L209" s="21"/>
      <c r="M209" s="21"/>
      <c r="N209" s="21"/>
      <c r="O209" s="8"/>
    </row>
    <row r="210" spans="1:15" ht="14.4" x14ac:dyDescent="0.3">
      <c r="A210" s="9"/>
      <c r="B210" s="27" t="s">
        <v>2624</v>
      </c>
      <c r="C210" s="141" t="s">
        <v>2909</v>
      </c>
      <c r="D210" s="21"/>
      <c r="G210" s="27" t="s">
        <v>2626</v>
      </c>
      <c r="H210" s="142" t="s">
        <v>2911</v>
      </c>
      <c r="J210" s="27" t="s">
        <v>2628</v>
      </c>
      <c r="K210" s="141" t="s">
        <v>2912</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abSelected="1" zoomScale="54" zoomScaleNormal="54" zoomScaleSheetLayoutView="40" zoomScalePageLayoutView="40" workbookViewId="0">
      <selection activeCell="E30" sqref="E3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42.21875" style="4" hidden="1"/>
  </cols>
  <sheetData>
    <row r="1" spans="1:20" thickBot="1" x14ac:dyDescent="0.35"/>
    <row r="2" spans="1:20" ht="33" customHeight="1" x14ac:dyDescent="0.3">
      <c r="A2" s="13"/>
      <c r="B2" s="15"/>
      <c r="C2" s="258" t="s">
        <v>2659</v>
      </c>
      <c r="D2" s="259"/>
      <c r="E2" s="259"/>
      <c r="F2" s="259"/>
      <c r="G2" s="259"/>
      <c r="H2" s="259"/>
      <c r="I2" s="259"/>
      <c r="J2" s="259"/>
      <c r="K2" s="259"/>
      <c r="L2" s="266" t="s">
        <v>2645</v>
      </c>
      <c r="M2" s="266"/>
      <c r="N2" s="271" t="s">
        <v>2646</v>
      </c>
      <c r="O2" s="272"/>
    </row>
    <row r="3" spans="1:20" ht="33" customHeight="1" x14ac:dyDescent="0.3">
      <c r="A3" s="9"/>
      <c r="B3" s="8"/>
      <c r="C3" s="260"/>
      <c r="D3" s="261"/>
      <c r="E3" s="261"/>
      <c r="F3" s="261"/>
      <c r="G3" s="261"/>
      <c r="H3" s="261"/>
      <c r="I3" s="261"/>
      <c r="J3" s="261"/>
      <c r="K3" s="261"/>
      <c r="L3" s="273" t="s">
        <v>1</v>
      </c>
      <c r="M3" s="273"/>
      <c r="N3" s="273" t="s">
        <v>2647</v>
      </c>
      <c r="O3" s="275"/>
    </row>
    <row r="4" spans="1:20" ht="24.75" customHeight="1" thickBot="1" x14ac:dyDescent="0.35">
      <c r="A4" s="10"/>
      <c r="B4" s="12"/>
      <c r="C4" s="262"/>
      <c r="D4" s="263"/>
      <c r="E4" s="263"/>
      <c r="F4" s="263"/>
      <c r="G4" s="263"/>
      <c r="H4" s="263"/>
      <c r="I4" s="263"/>
      <c r="J4" s="263"/>
      <c r="K4" s="263"/>
      <c r="L4" s="242" t="s">
        <v>0</v>
      </c>
      <c r="M4" s="242"/>
      <c r="N4" s="242"/>
      <c r="O4" s="243"/>
      <c r="P4" s="165">
        <f ca="1">NOW()</f>
        <v>44194.85832835648</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HYPERLINK("#Integrante_6!B20","IDENTIFICACIÓN DEL OFERENTE")</f>
        <v>IDENTIFICACIÓN DEL OFERENTE</v>
      </c>
      <c r="C8" s="182"/>
      <c r="D8" s="186"/>
      <c r="E8" s="267" t="str">
        <f>HYPERLINK("#Integrante_6!A109","CAPACIDAD RESIDUAL")</f>
        <v>CAPACIDAD RESIDUAL</v>
      </c>
      <c r="F8" s="268"/>
      <c r="G8" s="269"/>
      <c r="H8" s="187"/>
      <c r="I8" s="179" t="str">
        <f>HYPERLINK("#Integrante_6!N162","DISCAPACIDAD")</f>
        <v>DISCAPACIDAD</v>
      </c>
      <c r="J8" s="183"/>
      <c r="K8" s="179" t="str">
        <f>HYPERLINK("#Integrante_6!A188","TRAYECTORIA")</f>
        <v>TRAYECTORIA</v>
      </c>
      <c r="L8" s="182"/>
      <c r="M8" s="36"/>
      <c r="N8" s="36"/>
      <c r="O8" s="43"/>
    </row>
    <row r="9" spans="1:20" ht="30.75" customHeight="1" thickBot="1" x14ac:dyDescent="0.35">
      <c r="A9" s="185"/>
      <c r="B9" s="179" t="str">
        <f>HYPERLINK("#Integrante_6!I20","DATOS CONTRATO INVITACIÓN")</f>
        <v>DATOS CONTRATO INVITACIÓN</v>
      </c>
      <c r="C9" s="182"/>
      <c r="D9" s="182"/>
      <c r="E9" s="267" t="str">
        <f>HYPERLINK("#Integrante_6!A162","TALENTO HUMANO")</f>
        <v>TALENTO HUMANO</v>
      </c>
      <c r="F9" s="268"/>
      <c r="G9" s="269"/>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5">
      <c r="A10" s="185"/>
      <c r="B10" s="179" t="str">
        <f>HYPERLINK("#Integrante_6!B48","EXPERIENCIA TERRITORIAL")</f>
        <v>EXPERIENCIA TERRITORIAL</v>
      </c>
      <c r="C10" s="182"/>
      <c r="D10" s="182"/>
      <c r="E10" s="267" t="str">
        <f>HYPERLINK("#Integrante_6!F162","INFRAESTRUCTURA")</f>
        <v>INFRAESTRUCTURA</v>
      </c>
      <c r="F10" s="268"/>
      <c r="G10" s="269"/>
      <c r="H10" s="187"/>
      <c r="I10" s="179" t="str">
        <f>HYPERLINK("#Integrante_6!L176","VALOR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2936</v>
      </c>
      <c r="D15" s="35"/>
      <c r="E15" s="35"/>
      <c r="F15" s="5"/>
      <c r="G15" s="32" t="s">
        <v>1168</v>
      </c>
      <c r="H15" s="104" t="s">
        <v>453</v>
      </c>
      <c r="I15" s="32" t="s">
        <v>2629</v>
      </c>
      <c r="J15" s="109" t="s">
        <v>2637</v>
      </c>
      <c r="L15" s="264" t="s">
        <v>8</v>
      </c>
      <c r="M15" s="264"/>
      <c r="N15" s="177">
        <v>0.05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6" t="s">
        <v>21</v>
      </c>
      <c r="B17" s="207"/>
      <c r="C17" s="207"/>
      <c r="D17" s="207"/>
      <c r="E17" s="207"/>
      <c r="F17" s="207"/>
      <c r="G17" s="207"/>
      <c r="H17" s="206" t="s">
        <v>12</v>
      </c>
      <c r="I17" s="207"/>
      <c r="J17" s="207"/>
      <c r="K17" s="207"/>
      <c r="L17" s="207"/>
      <c r="M17" s="207"/>
      <c r="N17" s="207"/>
      <c r="O17" s="208"/>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3">
      <c r="A20" s="9"/>
      <c r="B20" s="110">
        <v>900038013</v>
      </c>
      <c r="C20" s="5"/>
      <c r="D20" s="162"/>
      <c r="E20" s="154" t="s">
        <v>2670</v>
      </c>
      <c r="F20" s="156" t="s">
        <v>2934</v>
      </c>
      <c r="G20" s="5"/>
      <c r="H20" s="270"/>
      <c r="I20" s="143" t="s">
        <v>453</v>
      </c>
      <c r="J20" s="144" t="s">
        <v>980</v>
      </c>
      <c r="K20" s="145">
        <v>1180001460</v>
      </c>
      <c r="L20" s="146"/>
      <c r="M20" s="146">
        <v>44561</v>
      </c>
      <c r="N20" s="129">
        <f>+(M20-L20)/30</f>
        <v>1485.3666666666666</v>
      </c>
      <c r="O20" s="132"/>
      <c r="U20" s="128"/>
      <c r="V20" s="106">
        <f ca="1">NOW()</f>
        <v>44194.85832835648</v>
      </c>
      <c r="W20" s="106">
        <f ca="1">NOW()</f>
        <v>44194.85832835648</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35" t="s">
        <v>2</v>
      </c>
      <c r="C37" s="235"/>
      <c r="D37" s="235"/>
      <c r="E37" s="235"/>
      <c r="F37" s="235"/>
      <c r="G37" s="5"/>
      <c r="H37" s="123"/>
      <c r="I37" s="124"/>
      <c r="J37" s="124"/>
      <c r="K37" s="124"/>
      <c r="L37" s="124"/>
      <c r="M37" s="124"/>
      <c r="N37" s="124"/>
      <c r="O37" s="125"/>
    </row>
    <row r="38" spans="1:16" ht="21" customHeight="1" x14ac:dyDescent="0.3">
      <c r="A38" s="9"/>
      <c r="B38" s="265" t="str">
        <f>VLOOKUP(B20,EAS!A2:B1439,2,0)</f>
        <v>FUNDACIÓN SEMILLAS DEL SUR</v>
      </c>
      <c r="C38" s="265"/>
      <c r="D38" s="265"/>
      <c r="E38" s="265"/>
      <c r="F38" s="265"/>
      <c r="G38" s="5"/>
      <c r="H38" s="126"/>
      <c r="I38" s="274" t="s">
        <v>7</v>
      </c>
      <c r="J38" s="274"/>
      <c r="K38" s="274"/>
      <c r="L38" s="274"/>
      <c r="M38" s="274"/>
      <c r="N38" s="274"/>
      <c r="O38" s="127"/>
    </row>
    <row r="39" spans="1:16" ht="43.05" customHeight="1" thickBot="1" x14ac:dyDescent="0.35">
      <c r="A39" s="10"/>
      <c r="B39" s="11"/>
      <c r="C39" s="11"/>
      <c r="D39" s="11"/>
      <c r="E39" s="11"/>
      <c r="F39" s="11"/>
      <c r="G39" s="11"/>
      <c r="H39" s="10"/>
      <c r="I39" s="205" t="s">
        <v>2935</v>
      </c>
      <c r="J39" s="205"/>
      <c r="K39" s="205"/>
      <c r="L39" s="205"/>
      <c r="M39" s="205"/>
      <c r="N39" s="205"/>
      <c r="O39" s="12"/>
    </row>
    <row r="40" spans="1:16" thickBot="1" x14ac:dyDescent="0.35"/>
    <row r="41" spans="1:16" s="19" customFormat="1" ht="31.5" customHeight="1" thickBot="1" x14ac:dyDescent="0.35">
      <c r="A41" s="206" t="s">
        <v>3</v>
      </c>
      <c r="B41" s="207"/>
      <c r="C41" s="207"/>
      <c r="D41" s="207"/>
      <c r="E41" s="207"/>
      <c r="F41" s="207"/>
      <c r="G41" s="207"/>
      <c r="H41" s="207"/>
      <c r="I41" s="207"/>
      <c r="J41" s="207"/>
      <c r="K41" s="207"/>
      <c r="L41" s="207"/>
      <c r="M41" s="207"/>
      <c r="N41" s="207"/>
      <c r="O41" s="208"/>
      <c r="P41" s="77"/>
    </row>
    <row r="42" spans="1:16" ht="8.25" customHeight="1" thickBot="1" x14ac:dyDescent="0.35"/>
    <row r="43" spans="1:16" s="19" customFormat="1" ht="31.5" customHeight="1" thickBot="1" x14ac:dyDescent="0.35">
      <c r="A43" s="210" t="s">
        <v>4</v>
      </c>
      <c r="B43" s="211"/>
      <c r="C43" s="211"/>
      <c r="D43" s="211"/>
      <c r="E43" s="211"/>
      <c r="F43" s="211"/>
      <c r="G43" s="211"/>
      <c r="H43" s="211"/>
      <c r="I43" s="211"/>
      <c r="J43" s="211"/>
      <c r="K43" s="211"/>
      <c r="L43" s="211"/>
      <c r="M43" s="211"/>
      <c r="N43" s="211"/>
      <c r="O43" s="212"/>
      <c r="P43" s="77"/>
    </row>
    <row r="44" spans="1:16" ht="15" customHeight="1" x14ac:dyDescent="0.3">
      <c r="A44" s="213" t="s">
        <v>2660</v>
      </c>
      <c r="B44" s="214"/>
      <c r="C44" s="214"/>
      <c r="D44" s="214"/>
      <c r="E44" s="214"/>
      <c r="F44" s="214"/>
      <c r="G44" s="214"/>
      <c r="H44" s="214"/>
      <c r="I44" s="214"/>
      <c r="J44" s="214"/>
      <c r="K44" s="214"/>
      <c r="L44" s="214"/>
      <c r="M44" s="214"/>
      <c r="N44" s="214"/>
      <c r="O44" s="215"/>
    </row>
    <row r="45" spans="1:16" ht="14.4" x14ac:dyDescent="0.3">
      <c r="A45" s="216"/>
      <c r="B45" s="217"/>
      <c r="C45" s="217"/>
      <c r="D45" s="217"/>
      <c r="E45" s="217"/>
      <c r="F45" s="217"/>
      <c r="G45" s="217"/>
      <c r="H45" s="217"/>
      <c r="I45" s="217"/>
      <c r="J45" s="217"/>
      <c r="K45" s="217"/>
      <c r="L45" s="217"/>
      <c r="M45" s="217"/>
      <c r="N45" s="217"/>
      <c r="O45" s="218"/>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3">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3">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3">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3">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3">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3">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3">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3">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3">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3">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3">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3">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3">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3">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3">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3">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3">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3">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3">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3">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3">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3">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3">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3">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3">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75" t="str">
        <f t="shared" si="1"/>
        <v/>
      </c>
      <c r="H107" s="118"/>
      <c r="I107" s="117"/>
      <c r="J107" s="117"/>
      <c r="K107" s="119"/>
      <c r="L107" s="120"/>
      <c r="M107" s="113"/>
      <c r="N107" s="120"/>
      <c r="O107" s="120"/>
      <c r="P107" s="80"/>
    </row>
    <row r="108" spans="1:16" ht="29.55" customHeight="1" thickBot="1" x14ac:dyDescent="0.35">
      <c r="O108" s="179" t="str">
        <f>HYPERLINK("#Integrante_6!A1","INICIO")</f>
        <v>INICIO</v>
      </c>
    </row>
    <row r="109" spans="1:16" s="19" customFormat="1" ht="31.5" customHeight="1" thickBot="1" x14ac:dyDescent="0.35">
      <c r="A109" s="210" t="s">
        <v>2638</v>
      </c>
      <c r="B109" s="211"/>
      <c r="C109" s="211"/>
      <c r="D109" s="211"/>
      <c r="E109" s="211"/>
      <c r="F109" s="211"/>
      <c r="G109" s="211"/>
      <c r="H109" s="211"/>
      <c r="I109" s="211"/>
      <c r="J109" s="211"/>
      <c r="K109" s="211"/>
      <c r="L109" s="211"/>
      <c r="M109" s="211"/>
      <c r="N109" s="211"/>
      <c r="O109" s="212"/>
      <c r="P109" s="77"/>
    </row>
    <row r="110" spans="1:16" ht="15" customHeight="1" x14ac:dyDescent="0.3">
      <c r="A110" s="213" t="s">
        <v>2661</v>
      </c>
      <c r="B110" s="214"/>
      <c r="C110" s="214"/>
      <c r="D110" s="214"/>
      <c r="E110" s="214"/>
      <c r="F110" s="214"/>
      <c r="G110" s="214"/>
      <c r="H110" s="214"/>
      <c r="I110" s="214"/>
      <c r="J110" s="214"/>
      <c r="K110" s="214"/>
      <c r="L110" s="214"/>
      <c r="M110" s="214"/>
      <c r="N110" s="214"/>
      <c r="O110" s="215"/>
    </row>
    <row r="111" spans="1:16" ht="14.4" x14ac:dyDescent="0.3">
      <c r="A111" s="216"/>
      <c r="B111" s="217"/>
      <c r="C111" s="217"/>
      <c r="D111" s="217"/>
      <c r="E111" s="217"/>
      <c r="F111" s="217"/>
      <c r="G111" s="217"/>
      <c r="H111" s="217"/>
      <c r="I111" s="217"/>
      <c r="J111" s="217"/>
      <c r="K111" s="217"/>
      <c r="L111" s="217"/>
      <c r="M111" s="217"/>
      <c r="N111" s="217"/>
      <c r="O111" s="218"/>
    </row>
    <row r="112" spans="1:16" s="1" customFormat="1" ht="26.25" customHeight="1" x14ac:dyDescent="0.3">
      <c r="I112" s="223" t="s">
        <v>9</v>
      </c>
      <c r="J112" s="224"/>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3">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3">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3">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3">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3">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3">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3">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3">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3">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3">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3">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3">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3">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3">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3">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3">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3">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3">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3">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3">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3">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3">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3">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3">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3">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3">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3">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3">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3">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3">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3">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3">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3">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3">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3">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3">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3">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3">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3">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3">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3">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3">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3">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3">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3">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5">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5">
      <c r="O161" s="179" t="str">
        <f>HYPERLINK("#Integrante_6!A1","INICIO")</f>
        <v>INICIO</v>
      </c>
    </row>
    <row r="162" spans="1:28" s="19" customFormat="1" ht="31.5" customHeight="1" thickBot="1" x14ac:dyDescent="0.35">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3">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35" t="s">
        <v>2618</v>
      </c>
      <c r="C165" s="235"/>
      <c r="D165" s="235"/>
      <c r="E165" s="8"/>
      <c r="F165" s="5"/>
      <c r="G165" s="236" t="s">
        <v>2618</v>
      </c>
      <c r="H165" s="236"/>
      <c r="I165" s="237" t="s">
        <v>1164</v>
      </c>
      <c r="J165" s="238"/>
      <c r="K165" s="238"/>
      <c r="L165" s="238"/>
      <c r="M165" s="238"/>
      <c r="N165" s="108" t="s">
        <v>26</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39" t="s">
        <v>2648</v>
      </c>
      <c r="J167" s="240"/>
      <c r="K167" s="240"/>
      <c r="L167" s="240"/>
      <c r="M167" s="240"/>
      <c r="N167" s="240"/>
      <c r="O167" s="241"/>
      <c r="U167" s="51"/>
    </row>
    <row r="168" spans="1:28" ht="14.4" x14ac:dyDescent="0.3">
      <c r="A168" s="9"/>
      <c r="B168" s="209" t="s">
        <v>2663</v>
      </c>
      <c r="C168" s="209"/>
      <c r="D168" s="209"/>
      <c r="E168" s="8"/>
      <c r="F168" s="5"/>
      <c r="H168" s="82" t="s">
        <v>2662</v>
      </c>
      <c r="I168" s="239"/>
      <c r="J168" s="240"/>
      <c r="K168" s="240"/>
      <c r="L168" s="240"/>
      <c r="M168" s="240"/>
      <c r="N168" s="240"/>
      <c r="O168" s="241"/>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6" t="s">
        <v>2678</v>
      </c>
      <c r="B172" s="207"/>
      <c r="C172" s="207"/>
      <c r="D172" s="207"/>
      <c r="E172" s="207"/>
      <c r="F172" s="207"/>
      <c r="G172" s="207"/>
      <c r="H172" s="207"/>
      <c r="I172" s="207"/>
      <c r="J172" s="207"/>
      <c r="K172" s="207"/>
      <c r="L172" s="207"/>
      <c r="M172" s="207"/>
      <c r="N172" s="207"/>
      <c r="O172" s="208"/>
      <c r="P172" s="77"/>
    </row>
    <row r="173" spans="1:28" ht="15" customHeight="1" x14ac:dyDescent="0.3">
      <c r="A173" s="225" t="s">
        <v>2677</v>
      </c>
      <c r="B173" s="226"/>
      <c r="C173" s="226"/>
      <c r="D173" s="226"/>
      <c r="E173" s="226"/>
      <c r="F173" s="226"/>
      <c r="G173" s="226"/>
      <c r="H173" s="226"/>
      <c r="I173" s="226"/>
      <c r="J173" s="226"/>
      <c r="K173" s="226"/>
      <c r="L173" s="226"/>
      <c r="M173" s="226"/>
      <c r="N173" s="226"/>
      <c r="O173" s="227"/>
    </row>
    <row r="174" spans="1:28" ht="24" thickBot="1" x14ac:dyDescent="0.3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5" t="s">
        <v>2671</v>
      </c>
      <c r="C176" s="195"/>
      <c r="D176" s="195"/>
      <c r="E176" s="195"/>
      <c r="F176" s="195"/>
      <c r="G176" s="195"/>
      <c r="H176" s="20"/>
      <c r="I176" s="202" t="s">
        <v>2675</v>
      </c>
      <c r="J176" s="203"/>
      <c r="K176" s="203"/>
      <c r="L176" s="203"/>
      <c r="M176" s="203"/>
      <c r="O176" s="179" t="str">
        <f>HYPERLINK("#Integrante_6!A1","INICIO")</f>
        <v>INICIO</v>
      </c>
      <c r="Q176" s="19"/>
      <c r="R176" s="19"/>
      <c r="S176" s="19"/>
      <c r="T176" s="19"/>
      <c r="U176" s="19"/>
      <c r="V176" s="19"/>
      <c r="W176" s="19"/>
      <c r="X176" s="19"/>
      <c r="Y176" s="19"/>
      <c r="Z176" s="19"/>
      <c r="AA176" s="19"/>
      <c r="AB176" s="19"/>
    </row>
    <row r="177" spans="1:28" ht="23.4" x14ac:dyDescent="0.3">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4" x14ac:dyDescent="0.3">
      <c r="A178" s="9"/>
      <c r="B178" s="199"/>
      <c r="C178" s="200"/>
      <c r="D178" s="201"/>
      <c r="E178" s="158" t="s">
        <v>2621</v>
      </c>
      <c r="F178" s="158" t="s">
        <v>2622</v>
      </c>
      <c r="G178" s="158" t="s">
        <v>2623</v>
      </c>
      <c r="H178" s="5"/>
      <c r="I178" s="199"/>
      <c r="J178" s="200"/>
      <c r="K178" s="200"/>
      <c r="L178" s="201"/>
      <c r="M178" s="257"/>
      <c r="O178" s="8"/>
      <c r="Q178" s="19"/>
      <c r="R178" s="19"/>
      <c r="S178" s="158" t="s">
        <v>2623</v>
      </c>
      <c r="T178" s="19"/>
      <c r="U178" s="19"/>
      <c r="V178" s="19"/>
      <c r="W178" s="19"/>
      <c r="X178" s="19"/>
      <c r="Y178" s="19"/>
      <c r="Z178" s="19"/>
      <c r="AA178" s="19"/>
      <c r="AB178" s="19"/>
    </row>
    <row r="179" spans="1:28" ht="23.4" x14ac:dyDescent="0.3">
      <c r="A179" s="9"/>
      <c r="B179" s="248" t="s">
        <v>2671</v>
      </c>
      <c r="C179" s="248"/>
      <c r="D179" s="248"/>
      <c r="E179" s="24">
        <v>0.02</v>
      </c>
      <c r="F179" s="172">
        <v>0.03</v>
      </c>
      <c r="G179" s="173">
        <f>IF(F179&gt;0,SUM(E179+F179),"")</f>
        <v>0.05</v>
      </c>
      <c r="H179" s="5"/>
      <c r="I179" s="245" t="s">
        <v>2673</v>
      </c>
      <c r="J179" s="246"/>
      <c r="K179" s="246"/>
      <c r="L179" s="247"/>
      <c r="M179" s="172"/>
      <c r="O179" s="8"/>
      <c r="Q179" s="19"/>
      <c r="R179" s="19"/>
      <c r="S179" s="173" t="str">
        <f>IF(M179&gt;0,SUM(L179+M179),"")</f>
        <v/>
      </c>
      <c r="T179" s="19"/>
      <c r="U179" s="19"/>
      <c r="V179" s="19"/>
      <c r="W179" s="19"/>
      <c r="X179" s="19"/>
      <c r="Y179" s="19"/>
      <c r="Z179" s="19"/>
      <c r="AA179" s="19"/>
      <c r="AB179" s="19"/>
    </row>
    <row r="180" spans="1:28" ht="23.4" hidden="1" x14ac:dyDescent="0.3">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59000073</v>
      </c>
      <c r="F185" s="93"/>
      <c r="G185" s="94"/>
      <c r="H185" s="89"/>
      <c r="I185" s="91" t="s">
        <v>2632</v>
      </c>
      <c r="J185" s="178">
        <f>M179</f>
        <v>0</v>
      </c>
      <c r="K185" s="249" t="s">
        <v>2633</v>
      </c>
      <c r="L185" s="249"/>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6" t="s">
        <v>18</v>
      </c>
      <c r="B188" s="207"/>
      <c r="C188" s="207"/>
      <c r="D188" s="207"/>
      <c r="E188" s="207"/>
      <c r="F188" s="207"/>
      <c r="G188" s="207"/>
      <c r="H188" s="207"/>
      <c r="I188" s="207"/>
      <c r="J188" s="207"/>
      <c r="K188" s="207"/>
      <c r="L188" s="207"/>
      <c r="M188" s="207"/>
      <c r="N188" s="207"/>
      <c r="O188" s="208"/>
      <c r="P188" s="77"/>
    </row>
    <row r="189" spans="1:28" ht="15" customHeight="1" x14ac:dyDescent="0.3">
      <c r="A189" s="225" t="s">
        <v>19</v>
      </c>
      <c r="B189" s="226"/>
      <c r="C189" s="226"/>
      <c r="D189" s="226"/>
      <c r="E189" s="226"/>
      <c r="F189" s="226"/>
      <c r="G189" s="226"/>
      <c r="H189" s="226"/>
      <c r="I189" s="226"/>
      <c r="J189" s="226"/>
      <c r="K189" s="226"/>
      <c r="L189" s="226"/>
      <c r="M189" s="226"/>
      <c r="N189" s="226"/>
      <c r="O189" s="227"/>
    </row>
    <row r="190" spans="1:28" thickBot="1" x14ac:dyDescent="0.35">
      <c r="A190" s="228"/>
      <c r="B190" s="229"/>
      <c r="C190" s="229"/>
      <c r="D190" s="229"/>
      <c r="E190" s="229"/>
      <c r="F190" s="229"/>
      <c r="G190" s="229"/>
      <c r="H190" s="229"/>
      <c r="I190" s="229"/>
      <c r="J190" s="229"/>
      <c r="K190" s="229"/>
      <c r="L190" s="229"/>
      <c r="M190" s="229"/>
      <c r="N190" s="229"/>
      <c r="O190" s="230"/>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22" t="s">
        <v>2641</v>
      </c>
      <c r="C192" s="222"/>
      <c r="E192" s="5" t="s">
        <v>20</v>
      </c>
      <c r="H192" s="161" t="s">
        <v>24</v>
      </c>
      <c r="J192" s="5" t="s">
        <v>2642</v>
      </c>
      <c r="K192" s="5"/>
      <c r="M192" s="5"/>
      <c r="N192" s="5"/>
      <c r="O192" s="8"/>
      <c r="Q192" s="148"/>
      <c r="R192" s="149"/>
      <c r="S192" s="149"/>
      <c r="T192" s="148"/>
    </row>
    <row r="193" spans="1:18" ht="14.4" x14ac:dyDescent="0.3">
      <c r="A193" s="9"/>
      <c r="C193" s="122">
        <v>41835</v>
      </c>
      <c r="D193" s="5"/>
      <c r="E193" s="121">
        <v>1568</v>
      </c>
      <c r="F193" s="5"/>
      <c r="G193" s="5"/>
      <c r="H193" s="141" t="s">
        <v>2930</v>
      </c>
      <c r="J193" s="5"/>
      <c r="K193" s="122">
        <v>40930</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6" t="s">
        <v>29</v>
      </c>
      <c r="B197" s="207"/>
      <c r="C197" s="207"/>
      <c r="D197" s="207"/>
      <c r="E197" s="207"/>
      <c r="F197" s="207"/>
      <c r="G197" s="207"/>
      <c r="H197" s="207"/>
      <c r="I197" s="207"/>
      <c r="J197" s="207"/>
      <c r="K197" s="207"/>
      <c r="L197" s="207"/>
      <c r="M197" s="207"/>
      <c r="N197" s="207"/>
      <c r="O197" s="208"/>
      <c r="P197" s="77"/>
    </row>
    <row r="198" spans="1:18" ht="21.6" thickBot="1" x14ac:dyDescent="0.35">
      <c r="A198" s="9"/>
      <c r="B198" s="5"/>
      <c r="C198" s="5"/>
      <c r="D198" s="5"/>
      <c r="E198" s="5"/>
      <c r="F198" s="5"/>
      <c r="G198" s="5"/>
      <c r="H198" s="5"/>
      <c r="I198" s="5"/>
      <c r="J198" s="5"/>
      <c r="K198" s="5"/>
      <c r="L198" s="5"/>
      <c r="M198" s="5"/>
      <c r="N198" s="5"/>
      <c r="O198" s="179" t="str">
        <f>HYPERLINK("#Integrante_6!A1","INICIO")</f>
        <v>INICIO</v>
      </c>
    </row>
    <row r="199" spans="1:18" ht="231" customHeight="1" x14ac:dyDescent="0.3">
      <c r="A199" s="9"/>
      <c r="B199" s="244" t="s">
        <v>2664</v>
      </c>
      <c r="C199" s="244"/>
      <c r="D199" s="244"/>
      <c r="E199" s="244"/>
      <c r="F199" s="244"/>
      <c r="G199" s="244"/>
      <c r="H199" s="244"/>
      <c r="I199" s="244"/>
      <c r="J199" s="244"/>
      <c r="K199" s="244"/>
      <c r="L199" s="244"/>
      <c r="M199" s="244"/>
      <c r="N199" s="244"/>
      <c r="O199" s="8"/>
    </row>
    <row r="200" spans="1:18" ht="14.4" x14ac:dyDescent="0.3">
      <c r="A200" s="9"/>
      <c r="B200" s="219"/>
      <c r="C200" s="219"/>
      <c r="D200" s="219"/>
      <c r="E200" s="219"/>
      <c r="F200" s="219"/>
      <c r="G200" s="219"/>
      <c r="H200" s="219"/>
      <c r="I200" s="219"/>
      <c r="J200" s="219"/>
      <c r="K200" s="219"/>
      <c r="L200" s="219"/>
      <c r="M200" s="219"/>
      <c r="N200" s="219"/>
      <c r="O200" s="8"/>
    </row>
    <row r="201" spans="1:18" ht="14.4" x14ac:dyDescent="0.3">
      <c r="A201" s="9"/>
      <c r="B201" s="220" t="s">
        <v>2653</v>
      </c>
      <c r="C201" s="221"/>
      <c r="D201" s="221"/>
      <c r="E201" s="221"/>
      <c r="F201" s="221"/>
      <c r="G201" s="221"/>
      <c r="H201" s="221"/>
      <c r="I201" s="221"/>
      <c r="J201" s="221"/>
      <c r="K201" s="221"/>
      <c r="L201" s="221"/>
      <c r="M201" s="221"/>
      <c r="N201" s="221"/>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2930</v>
      </c>
      <c r="D211" s="21"/>
      <c r="G211" s="27" t="s">
        <v>2625</v>
      </c>
      <c r="H211" s="142" t="s">
        <v>2931</v>
      </c>
      <c r="J211" s="27" t="s">
        <v>2627</v>
      </c>
      <c r="K211" s="142" t="s">
        <v>2931</v>
      </c>
      <c r="L211" s="21"/>
      <c r="M211" s="21"/>
      <c r="N211" s="21"/>
      <c r="O211" s="8"/>
    </row>
    <row r="212" spans="1:15" ht="14.4" x14ac:dyDescent="0.3">
      <c r="A212" s="9"/>
      <c r="B212" s="27" t="s">
        <v>2624</v>
      </c>
      <c r="C212" s="141" t="s">
        <v>2930</v>
      </c>
      <c r="D212" s="21"/>
      <c r="G212" s="27" t="s">
        <v>2626</v>
      </c>
      <c r="H212" s="142" t="s">
        <v>2932</v>
      </c>
      <c r="J212" s="27" t="s">
        <v>2628</v>
      </c>
      <c r="K212" s="141" t="s">
        <v>2933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77734375" defaultRowHeight="14.4" x14ac:dyDescent="0.3"/>
  <cols>
    <col min="6" max="6" width="21.441406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777343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777343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2020-12-30T01:26:35Z</cp:lastPrinted>
  <dcterms:created xsi:type="dcterms:W3CDTF">2020-10-14T21:57:42Z</dcterms:created>
  <dcterms:modified xsi:type="dcterms:W3CDTF">2020-12-30T01:36:00Z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