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CDI HI Sucre\No.-2021-70-10001711_SUCRE_FAMILIASFELICESDE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43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c r="G121" i="23"/>
  <c r="N120" i="23"/>
  <c r="L120" i="23" s="1"/>
  <c r="G120" i="23"/>
  <c r="N119" i="23"/>
  <c r="L119" i="23" s="1"/>
  <c r="G119" i="23"/>
  <c r="N118" i="23"/>
  <c r="L118" i="23"/>
  <c r="G118" i="23"/>
  <c r="N117" i="23"/>
  <c r="L117" i="23"/>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<sst xmlns="http://schemas.openxmlformats.org/spreadsheetml/2006/main" count="5595" uniqueCount="2936">
  <si>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</si>
  <si>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</si>
  <si>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</si>
  <si>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</si>
  <si>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</si>
  <si>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</si>
  <si>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</si>
  <si>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</si>
  <si>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</si>
  <si>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</si>
  <si>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</si>
  <si>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</si>
  <si>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</si>
  <si>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</si>
  <si>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</si>
  <si>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</si>
  <si>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</si>
  <si>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</si>
  <si>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</si>
  <si>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</si>
  <si>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</si>
  <si>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</si>
  <si>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</si>
  <si>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</si>
  <si>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</si>
  <si>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</si>
  <si>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</si>
  <si>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</si>
  <si>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</si>
  <si>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</si>
  <si>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</si>
  <si>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</si>
  <si>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</si>
  <si>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</si>
  <si>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</si>
  <si>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</si>
  <si>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</si>
  <si>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</si>
  <si>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</si>
  <si>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</si>
  <si>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</si>
  <si>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</si>
  <si>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</si>
  <si>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</si>
  <si>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</si>
  <si>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</si>
  <si>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</si>
  <si>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</si>
  <si>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</si>
  <si>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</si>
  <si>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</si>
  <si>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</si>
  <si>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</si>
  <si>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</si>
  <si>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</si>
  <si>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</si>
  <si>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</si>
  <si>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</si>
  <si>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</si>
  <si>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</si>
  <si>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</si>
  <si>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</si>
  <si>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</si>
  <si>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</si>
  <si>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</si>
  <si>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</si>
  <si>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</si>
  <si>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</si>
  <si>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</si>
  <si>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</si>
  <si>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</si>
  <si>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</si>
  <si>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</si>
  <si>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</si>
  <si>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</si>
  <si>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</si>
  <si>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</si>
  <si>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</si>
  <si>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</si>
  <si>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</si>
  <si>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</si>
  <si>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</si>
  <si>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</si>
  <si>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</si>
  <si>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</si>
  <si>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</si>
  <si>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</si>
  <si>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</si>
  <si>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</si>
  <si>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</si>
  <si>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</si>
  <si>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</si>
  <si>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</si>
  <si>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</si>
  <si>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</si>
  <si>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</si>
  <si>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</si>
  <si>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</si>
  <si>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</si>
  <si>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</si>
  <si>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</si>
  <si>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</si>
  <si>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</si>
  <si>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</si>
  <si>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</si>
  <si>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</si>
  <si>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</si>
  <si>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</si>
  <si>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</si>
  <si>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</si>
  <si>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</si>
  <si>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</si>
  <si>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</si>
  <si>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</si>
  <si>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</si>
  <si>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</si>
  <si>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</si>
  <si>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</si>
  <si>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</si>
  <si>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</si>
  <si>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</si>
  <si>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</si>
  <si>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</si>
  <si>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</si>
  <si>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</si>
  <si>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</si>
  <si>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</si>
  <si>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</si>
  <si>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</si>
  <si>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</si>
  <si>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</si>
  <si>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</si>
  <si>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</si>
  <si>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</si>
  <si>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</si>
  <si>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</si>
  <si>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</si>
  <si>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</si>
  <si>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</si>
  <si>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</si>
  <si>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</si>
  <si>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</si>
  <si>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</si>
  <si>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</si>
  <si>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</si>
  <si>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</si>
  <si>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</si>
  <si>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</si>
  <si>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</si>
  <si>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</si>
  <si>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</si>
  <si>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</si>
  <si>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</si>
  <si>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</si>
  <si>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</si>
  <si>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</si>
  <si>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</si>
  <si>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</si>
  <si>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</si>
  <si>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</si>
  <si>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</si>
  <si>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</si>
  <si>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</si>
  <si>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</si>
  <si>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</si>
  <si>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</si>
  <si>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</si>
  <si>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</si>
  <si>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</si>
  <si>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</si>
  <si>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</si>
  <si>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</si>
  <si>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</si>
  <si>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</si>
  <si>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</si>
  <si>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</si>
  <si>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</si>
  <si>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</si>
  <si>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</si>
  <si>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</si>
  <si>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</si>
  <si>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</si>
  <si>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</si>
  <si>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</si>
  <si>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</si>
  <si>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</si>
  <si>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</si>
  <si>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</si>
  <si>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</si>
  <si>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</si>
  <si>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</si>
  <si>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</si>
  <si>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</si>
  <si>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</si>
  <si>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</si>
  <si>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</si>
  <si>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</si>
  <si>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</si>
  <si>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</si>
  <si>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</si>
  <si>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</si>
  <si>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</si>
  <si>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</si>
  <si>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</si>
  <si>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</si>
  <si>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</si>
  <si>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</si>
  <si>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</si>
  <si>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</si>
  <si>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</si>
  <si>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</si>
  <si>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</si>
  <si>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</si>
  <si>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</si>
  <si>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</si>
  <si>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</si>
  <si>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</si>
  <si>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</si>
  <si>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</si>
  <si>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</si>
  <si>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</si>
  <si>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</si>
  <si>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</si>
  <si>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</si>
  <si>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</si>
  <si>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</si>
  <si>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</si>
  <si>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</si>
  <si>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</si>
  <si>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</si>
  <si>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</si>
  <si>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</si>
  <si>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</si>
  <si>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</si>
  <si>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</si>
  <si>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</si>
  <si>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</si>
  <si>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</si>
  <si>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</si>
  <si>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</si>
  <si>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</si>
  <si>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</si>
  <si>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</si>
  <si>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</si>
  <si>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</si>
  <si>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</si>
  <si>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</si>
  <si>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</si>
  <si>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</si>
  <si>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</si>
  <si>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</si>
  <si>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</si>
  <si>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</si>
  <si>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</si>
  <si>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</si>
  <si>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</si>
  <si>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</si>
  <si>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</si>
  <si>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</si>
  <si>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</si>
  <si>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</si>
  <si>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</si>
  <si>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</si>
  <si>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</si>
  <si>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</si>
  <si>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</si>
  <si>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</si>
  <si>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</si>
  <si>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</si>
  <si>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</si>
  <si>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</si>
  <si>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</si>
  <si>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</si>
  <si>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</si>
  <si>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</si>
  <si>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</si>
  <si>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</si>
  <si>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</si>
  <si>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</si>
  <si>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</si>
  <si>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</si>
  <si>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</si>
  <si>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</si>
  <si>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</si>
  <si>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</si>
  <si>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</si>
  <si>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</si>
  <si>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</si>
  <si>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</si>
  <si>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</si>
  <si>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</si>
  <si>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</si>
  <si>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</si>
  <si>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</si>
  <si>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</si>
  <si>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</si>
  <si>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</si>
  <si>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</si>
  <si>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</si>
  <si>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</si>
  <si>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</si>
  <si>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</si>
  <si>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</si>
  <si>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</si>
  <si>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</si>
  <si>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</si>
  <si>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</si>
  <si>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</si>
  <si>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</si>
  <si>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</si>
  <si>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</si>
  <si>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</si>
  <si>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</si>
  <si>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</si>
  <si>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</si>
  <si>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</si>
  <si>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</si>
  <si>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</si>
  <si>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</si>
  <si>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</si>
  <si>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</si>
  <si>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</si>
  <si>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</si>
  <si>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</si>
  <si>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</si>
  <si>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</si>
  <si>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</si>
  <si>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</si>
  <si>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</si>
  <si>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</si>
  <si>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</si>
  <si>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</si>
  <si>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</si>
  <si>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</si>
  <si>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</si>
  <si>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</si>
  <si>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</si>
  <si>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</si>
  <si>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</si>
  <si>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</si>
  <si>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</si>
  <si>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</si>
  <si>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</si>
  <si>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</si>
  <si>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</si>
  <si>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</si>
  <si>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</si>
  <si>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</si>
  <si>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</si>
  <si>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</si>
  <si>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</si>
  <si>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</si>
  <si>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</si>
  <si>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</si>
  <si>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</si>
  <si>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</si>
  <si>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</si>
  <si>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</si>
  <si>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</si>
  <si>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</si>
  <si>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</si>
  <si>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</si>
  <si>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</si>
  <si>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</si>
  <si>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</si>
  <si>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</si>
  <si>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</si>
  <si>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</si>
  <si>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</si>
  <si>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</si>
  <si>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</si>
  <si>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</si>
  <si>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</si>
  <si>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</si>
  <si>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</si>
  <si>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</si>
  <si>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</si>
  <si>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</si>
  <si>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</si>
  <si>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</si>
  <si>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</si>
  <si>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</si>
  <si>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</si>
  <si>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</si>
  <si>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</si>
  <si>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</si>
  <si>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</si>
  <si>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</si>
  <si>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</si>
  <si>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</si>
  <si>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</si>
  <si>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</si>
  <si>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</si>
  <si>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</si>
  <si>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</si>
  <si>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</si>
  <si>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</si>
  <si>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</si>
  <si>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</si>
  <si>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</si>
  <si>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</si>
  <si>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</si>
  <si>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</si>
  <si>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</si>
  <si>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</si>
  <si>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</si>
  <si>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</si>
  <si>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</si>
  <si>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</si>
  <si>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</si>
  <si>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</si>
  <si>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</si>
  <si>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</si>
  <si>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</si>
  <si>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</si>
  <si>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</si>
  <si>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</si>
  <si>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</si>
  <si>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</si>
  <si>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</si>
  <si>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</si>
  <si>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</si>
  <si>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</si>
  <si>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</si>
  <si>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</si>
  <si>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</si>
  <si>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</si>
  <si>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</si>
  <si>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</si>
  <si>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</si>
  <si>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</si>
  <si>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</si>
  <si>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</si>
  <si>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</si>
  <si>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</si>
  <si>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</si>
  <si>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</si>
  <si>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</si>
  <si>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</si>
  <si>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</si>
  <si>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</si>
  <si>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</si>
  <si>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</si>
  <si>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</si>
  <si>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</si>
  <si>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</si>
  <si>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</si>
  <si>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</si>
  <si>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</si>
  <si>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</si>
  <si>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</si>
  <si>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</si>
  <si>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</si>
  <si>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</si>
  <si>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</si>
  <si>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</si>
  <si>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</si>
  <si>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</si>
  <si>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</si>
  <si>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</si>
  <si>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</si>
  <si>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</si>
  <si>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</si>
  <si>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</si>
  <si>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</si>
  <si>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</si>
  <si>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</si>
  <si>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</si>
  <si>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</si>
  <si>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</si>
  <si>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</si>
  <si>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</si>
  <si>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</si>
  <si>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</si>
  <si>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</si>
  <si>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</si>
  <si>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</si>
  <si>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</si>
  <si>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</si>
  <si>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</si>
  <si>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</si>
  <si>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</si>
  <si>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</si>
  <si>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</si>
  <si>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</si>
  <si>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</si>
  <si>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</si>
  <si>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</si>
  <si>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</si>
  <si>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</si>
  <si>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</si>
  <si>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</si>
  <si>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</si>
  <si>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</si>
  <si>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</si>
  <si>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</si>
  <si>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</si>
  <si>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</si>
  <si>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</si>
  <si>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</si>
  <si>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</si>
  <si>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</si>
  <si>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</si>
  <si>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</si>
  <si>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</si>
  <si>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</si>
  <si>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</si>
  <si>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</si>
  <si>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</si>
  <si>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</si>
  <si>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</si>
  <si>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</si>
  <si>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</si>
  <si>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</si>
  <si>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</si>
  <si>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</si>
  <si>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</si>
  <si>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</si>
  <si>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</si>
  <si>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</si>
  <si>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</si>
  <si>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</si>
  <si>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</si>
  <si>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</si>
  <si>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</si>
  <si>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</si>
  <si>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</si>
  <si>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</si>
  <si>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</si>
  <si>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</si>
  <si>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</si>
  <si>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</si>
  <si>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</si>
  <si>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</si>
  <si>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</si>
  <si>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</si>
  <si>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</si>
  <si>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</si>
  <si>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</si>
  <si>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</si>
  <si>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</si>
  <si>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</si>
  <si>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</si>
  <si>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</si>
  <si>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</si>
  <si>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</si>
  <si>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</si>
  <si>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</si>
  <si>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</si>
  <si>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</si>
  <si>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</si>
  <si>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</si>
  <si>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</si>
  <si>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</si>
  <si>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</si>
  <si>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</si>
  <si>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</si>
  <si>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</si>
  <si>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</si>
  <si>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</si>
  <si>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</si>
  <si>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</si>
  <si>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</si>
  <si>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</si>
  <si>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</si>
  <si>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</si>
  <si>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</si>
  <si>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</si>
  <si>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</si>
  <si>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</si>
  <si>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</si>
  <si>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</si>
  <si>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</si>
  <si>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</si>
  <si>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</si>
  <si>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</si>
  <si>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</si>
  <si>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</si>
  <si>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</si>
  <si>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</si>
  <si>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</si>
  <si>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</si>
  <si>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</si>
  <si>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</si>
  <si>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</si>
  <si>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</si>
  <si>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</si>
  <si>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</si>
  <si>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</si>
  <si>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</si>
  <si>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</si>
  <si>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</si>
  <si>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</si>
  <si>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</si>
  <si>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</si>
  <si>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</si>
  <si>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</si>
  <si>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</si>
  <si>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</si>
  <si>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</si>
  <si>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</si>
  <si>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</si>
  <si>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</si>
  <si>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</si>
  <si>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</si>
  <si>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</si>
  <si>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</si>
  <si>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</si>
  <si>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</si>
  <si>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</si>
  <si>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</si>
  <si>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</si>
  <si>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</si>
  <si>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</si>
  <si>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</si>
  <si>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</si>
  <si>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</si>
  <si>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</si>
  <si>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</si>
  <si>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</si>
  <si>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</si>
  <si>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</si>
  <si>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</si>
  <si>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</si>
  <si>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</si>
  <si>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</si>
  <si>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</si>
  <si>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</si>
  <si>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</si>
  <si>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</si>
  <si>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</si>
  <si>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</si>
  <si>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</si>
  <si>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</si>
  <si>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</si>
  <si>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</si>
  <si>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</si>
  <si>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</si>
  <si>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</si>
  <si>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</si>
  <si>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</si>
  <si>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</si>
  <si>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</si>
  <si>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</si>
  <si>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</si>
  <si>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</si>
  <si>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</si>
  <si>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</si>
  <si>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</si>
  <si>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</si>
  <si>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</si>
  <si>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</si>
  <si>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</si>
  <si>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</si>
  <si>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</si>
  <si>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</si>
  <si>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</si>
  <si>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</si>
  <si>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</si>
  <si>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</si>
  <si>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</si>
  <si>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</si>
  <si>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</si>
  <si>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</si>
  <si>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</si>
  <si>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</si>
  <si>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</si>
  <si>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</si>
  <si>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</si>
  <si>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</si>
  <si>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</si>
  <si>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</si>
  <si>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</si>
  <si>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</si>
  <si>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</si>
  <si>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</si>
  <si>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</si>
  <si>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</si>
  <si>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</si>
  <si>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</si>
  <si>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</si>
  <si>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</si>
  <si>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</si>
  <si>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</si>
  <si>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</si>
  <si>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</si>
  <si>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</si>
  <si>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</si>
  <si>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</si>
  <si>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</si>
  <si>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</si>
  <si>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</si>
  <si>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</si>
  <si>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</si>
  <si>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</si>
  <si>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</si>
  <si>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</si>
  <si>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</si>
  <si>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</si>
  <si>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</si>
  <si>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</si>
  <si>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</si>
  <si>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</si>
  <si>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</si>
  <si>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</si>
  <si>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</si>
  <si>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</si>
  <si>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</si>
  <si>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</si>
  <si>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</si>
  <si>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</si>
  <si>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</si>
  <si>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</si>
  <si>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</si>
  <si>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</si>
  <si>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</si>
  <si>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</si>
  <si>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</si>
  <si>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</si>
  <si>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</si>
  <si>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</si>
  <si>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</si>
  <si>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</si>
  <si>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</si>
  <si>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</si>
  <si>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</si>
  <si>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</si>
  <si>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</si>
  <si>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</si>
  <si>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</si>
  <si>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</si>
  <si>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</si>
  <si>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</si>
  <si>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</si>
  <si>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</si>
  <si>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</si>
  <si>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</si>
  <si>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</si>
  <si>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</si>
  <si>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</si>
  <si>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</si>
  <si>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</si>
  <si>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</si>
  <si>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</si>
  <si>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</si>
  <si>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</si>
  <si>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</si>
  <si>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</si>
  <si>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</si>
  <si>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</si>
  <si>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</si>
  <si>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</si>
  <si>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</si>
  <si>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</si>
  <si>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</si>
  <si>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</si>
  <si>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</si>
  <si>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</si>
  <si>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</si>
  <si>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</si>
  <si>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</si>
  <si>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</si>
  <si>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</si>
  <si>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</si>
  <si>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</si>
  <si>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</si>
  <si>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</si>
  <si>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</si>
  <si>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</si>
  <si>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</si>
  <si>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</si>
  <si>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</si>
  <si>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</si>
  <si>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</si>
  <si>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</si>
  <si>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</si>
  <si>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</si>
  <si>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</si>
  <si>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</si>
  <si>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</si>
  <si>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</si>
  <si>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</si>
  <si>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</si>
  <si>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</si>
  <si>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</si>
  <si>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</si>
  <si>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</si>
  <si>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</si>
  <si>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</si>
  <si>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</si>
  <si>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</si>
  <si>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</si>
  <si>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</si>
  <si>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</si>
  <si>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</si>
  <si>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</si>
  <si>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</si>
  <si>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</si>
  <si>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</si>
  <si>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</si>
  <si>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</si>
  <si>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</si>
  <si>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</si>
  <si>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</si>
  <si>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</si>
  <si>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</si>
  <si>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</si>
  <si>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</si>
  <si>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</si>
  <si>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</si>
  <si>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</si>
  <si>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</si>
  <si>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</si>
  <si>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</si>
  <si>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</si>
  <si>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</si>
  <si>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</si>
  <si>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</si>
  <si>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</si>
  <si>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</si>
  <si>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</si>
  <si>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</si>
  <si>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</si>
  <si>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</si>
  <si>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</si>
  <si>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</si>
  <si>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</si>
  <si>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</si>
  <si>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</si>
  <si>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</si>
  <si>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</si>
  <si>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</si>
  <si>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</si>
  <si>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</si>
  <si>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</si>
  <si>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</si>
  <si>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</si>
  <si>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</si>
  <si>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</si>
  <si>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</si>
  <si>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</si>
  <si>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</si>
  <si>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</si>
  <si>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</si>
  <si>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</si>
  <si>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</si>
  <si>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</si>
  <si>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</si>
  <si>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</si>
  <si>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</si>
  <si>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</si>
  <si>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</si>
  <si>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</si>
  <si>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</si>
  <si>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</si>
  <si>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</si>
  <si>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</si>
  <si>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</si>
  <si>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</si>
  <si>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</si>
  <si>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</si>
  <si>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</si>
  <si>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</si>
  <si>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</si>
  <si>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</si>
  <si>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</si>
  <si>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</si>
  <si>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</si>
  <si>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</si>
  <si>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</si>
  <si>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</si>
  <si>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</si>
  <si>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</si>
  <si>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</si>
  <si>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</si>
  <si>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</si>
  <si>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</si>
  <si>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</si>
  <si>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</si>
  <si>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</si>
  <si>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</si>
  <si>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</si>
  <si>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</si>
  <si>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</si>
  <si>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</si>
  <si>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</si>
  <si>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</si>
  <si>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</si>
  <si>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</si>
  <si>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</si>
  <si>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</si>
  <si>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</si>
  <si>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</si>
  <si>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</si>
  <si>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</si>
  <si>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</si>
  <si>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</si>
  <si>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</si>
  <si>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</si>
  <si>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</si>
  <si>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</si>
  <si>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</si>
  <si>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</si>
  <si>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</si>
  <si>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</si>
  <si>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</si>
  <si>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</si>
  <si>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</si>
  <si>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</si>
  <si>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</si>
  <si>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</si>
  <si>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</si>
  <si>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</si>
  <si>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</si>
  <si>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</si>
  <si>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</si>
  <si>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</si>
  <si>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</si>
  <si>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</si>
  <si>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</si>
  <si>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</si>
  <si>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</si>
  <si>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</si>
  <si>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</si>
  <si>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</si>
  <si>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</si>
  <si>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</si>
  <si>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</si>
  <si>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</si>
  <si>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</si>
  <si>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</si>
  <si>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</si>
  <si>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</si>
  <si>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</si>
  <si>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</si>
  <si>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</si>
  <si>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</si>
  <si>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</si>
  <si>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</si>
  <si>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</si>
  <si>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</si>
  <si>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</si>
  <si>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</si>
  <si>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</si>
  <si>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</si>
  <si>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</si>
  <si>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</si>
  <si>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</si>
  <si>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</si>
  <si>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</si>
  <si>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</si>
  <si>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</si>
  <si>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</si>
  <si>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</si>
  <si>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</si>
  <si>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</si>
  <si>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</si>
  <si>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</si>
  <si>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</si>
  <si>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</si>
  <si>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</si>
  <si>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</si>
  <si>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</si>
  <si>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</si>
  <si>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</si>
  <si>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</si>
  <si>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</si>
  <si>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</si>
  <si>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</si>
  <si>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</si>
  <si>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</si>
  <si>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</si>
  <si>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</si>
  <si>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</si>
  <si>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</si>
  <si>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</si>
  <si>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</si>
  <si>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</si>
  <si>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</si>
  <si>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</si>
  <si>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</si>
  <si>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</si>
  <si>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</si>
  <si>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</si>
  <si>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</si>
  <si>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</si>
  <si>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</si>
  <si>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</si>
  <si>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</si>
  <si>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</si>
  <si>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</si>
  <si>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</si>
  <si>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</si>
  <si>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</si>
  <si>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</si>
  <si>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</si>
  <si>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</si>
  <si>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</si>
  <si>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</si>
  <si>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</si>
  <si>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</si>
  <si>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</si>
  <si>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</si>
  <si>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</si>
  <si>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</si>
  <si>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</si>
  <si>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</si>
  <si>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</si>
  <si>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</si>
  <si>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</si>
  <si>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</si>
  <si>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</si>
  <si>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</si>
  <si>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</si>
  <si>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</si>
  <si>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</si>
  <si>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</si>
  <si>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</si>
  <si>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</si>
  <si>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</si>
  <si>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</si>
  <si>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</si>
  <si>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</si>
  <si>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</si>
  <si>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</si>
  <si>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</si>
  <si>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</si>
  <si>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</si>
  <si>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</si>
  <si>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</si>
  <si>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</si>
  <si>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</si>
  <si>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</si>
  <si>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</si>
  <si>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</si>
  <si>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</si>
  <si>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</si>
  <si>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</si>
  <si>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</si>
  <si>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</si>
  <si>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</si>
  <si>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</si>
  <si>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</si>
  <si>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</si>
  <si>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</si>
  <si>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</si>
  <si>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</si>
  <si>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</si>
  <si>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</si>
  <si>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</si>
  <si>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</si>
  <si>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</si>
  <si>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</si>
  <si>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</si>
  <si>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</si>
  <si>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</si>
  <si>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</si>
  <si>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</si>
  <si>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</si>
  <si>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</si>
  <si>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</si>
  <si>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</si>
  <si>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</si>
  <si>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</si>
  <si>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</si>
  <si>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</si>
  <si>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</si>
  <si>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</si>
  <si>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</si>
  <si>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</si>
  <si>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</si>
  <si>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</si>
  <si>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</si>
  <si>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</si>
  <si>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</si>
  <si>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</si>
  <si>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</si>
  <si>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</si>
  <si>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</si>
  <si>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</si>
  <si>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</si>
  <si>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</si>
  <si>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</si>
  <si>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</si>
  <si>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</si>
  <si>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</si>
  <si>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</si>
  <si>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</si>
  <si>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</si>
  <si>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</si>
  <si>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</si>
  <si>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</si>
  <si>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</si>
  <si>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</si>
  <si>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</si>
  <si>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</si>
  <si>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</si>
  <si>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</si>
  <si>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</si>
  <si>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</si>
  <si>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</si>
  <si>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</si>
  <si>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</si>
  <si>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</si>
  <si>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</si>
  <si>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</si>
  <si>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</si>
  <si>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</si>
  <si>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</si>
  <si>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</si>
  <si>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</si>
  <si>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</si>
  <si>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</si>
  <si>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</si>
  <si>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</si>
  <si>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</si>
  <si>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</si>
  <si>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</si>
  <si>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</si>
  <si>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</si>
  <si>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</si>
  <si>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</si>
  <si>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</si>
  <si>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</si>
  <si>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</si>
  <si>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</si>
  <si>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</si>
  <si>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</si>
  <si>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</si>
  <si>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</si>
  <si>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</si>
  <si>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</si>
  <si>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</si>
  <si>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</si>
  <si>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</si>
  <si>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</si>
  <si>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</si>
  <si>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</si>
  <si>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</si>
  <si>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</si>
  <si>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</si>
  <si>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</si>
  <si>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</si>
  <si>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</si>
  <si>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</si>
  <si>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</si>
  <si>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</si>
  <si>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</si>
  <si>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</si>
  <si>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</si>
  <si>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</si>
  <si>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</si>
  <si>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</si>
  <si>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</si>
  <si>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</si>
  <si>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</si>
  <si>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</si>
  <si>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</si>
  <si>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</si>
  <si>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</si>
  <si>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</si>
  <si>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</si>
  <si>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</si>
  <si>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</si>
  <si>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</si>
  <si>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</si>
  <si>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</si>
  <si>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</si>
  <si>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</si>
  <si>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</si>
  <si>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</si>
  <si>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</si>
  <si>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</si>
  <si>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</si>
  <si>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</si>
  <si>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</si>
  <si>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</si>
  <si>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</si>
  <si>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</si>
  <si>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</si>
  <si>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</si>
  <si>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</si>
  <si>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</si>
  <si>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</si>
  <si>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</si>
  <si>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</si>
  <si>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</si>
  <si>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</si>
  <si>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</si>
  <si>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</si>
  <si>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</si>
  <si>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</si>
  <si>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</si>
  <si>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</si>
  <si>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</si>
  <si>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</si>
  <si>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</si>
  <si>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</si>
  <si>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</si>
  <si>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</si>
  <si>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</si>
  <si>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</si>
  <si>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</si>
  <si>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</si>
  <si>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</si>
  <si>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</si>
  <si>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</si>
  <si>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</si>
  <si>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</si>
  <si>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</si>
  <si>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</si>
  <si>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</si>
  <si>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</si>
  <si>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</si>
  <si>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</si>
  <si>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</si>
  <si>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</si>
  <si>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</si>
  <si>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</si>
  <si>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</si>
  <si>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</si>
  <si>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</si>
  <si>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</si>
  <si>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</si>
  <si>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</si>
  <si>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</si>
  <si>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</si>
  <si>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</si>
  <si>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</si>
  <si>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</si>
  <si>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</si>
  <si>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</si>
  <si>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</si>
  <si>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</si>
  <si>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</si>
  <si>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</si>
  <si>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</si>
  <si>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</si>
  <si>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</si>
  <si>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</si>
  <si>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</si>
  <si>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</si>
  <si>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</si>
  <si>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</si>
  <si>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</si>
  <si>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</si>
  <si>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</si>
  <si>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</si>
  <si>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</si>
  <si>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</si>
  <si>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</si>
  <si>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</si>
  <si>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</si>
  <si>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</si>
  <si>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</si>
  <si>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</si>
  <si>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</si>
  <si>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</si>
  <si>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</si>
  <si>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</si>
  <si>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</si>
  <si>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</si>
  <si>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</si>
  <si>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</si>
  <si>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</si>
  <si>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</si>
  <si>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</si>
  <si>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</si>
  <si>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</si>
  <si>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</si>
  <si>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</si>
  <si>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</si>
  <si>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</si>
  <si>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</si>
  <si>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</si>
  <si>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</si>
  <si>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</si>
  <si>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</si>
  <si>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</si>
  <si>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</si>
  <si>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</si>
  <si>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</si>
  <si>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</si>
  <si>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</si>
  <si>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</si>
  <si>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</si>
  <si>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</si>
  <si>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</si>
  <si>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</si>
  <si>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</si>
  <si>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</si>
  <si>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</si>
  <si>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</si>
  <si>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</si>
  <si>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</si>
  <si>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</si>
  <si>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</si>
  <si>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</si>
  <si>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</si>
  <si>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</si>
  <si>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</si>
  <si>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</si>
  <si>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</si>
  <si>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</si>
  <si>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</si>
  <si>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</si>
  <si>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</si>
  <si>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</si>
  <si>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</si>
  <si>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</si>
  <si>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</si>
  <si>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</si>
  <si>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</si>
  <si>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</si>
  <si>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</si>
  <si>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</si>
  <si>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</si>
  <si>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</si>
  <si>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</si>
  <si>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</si>
  <si>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</si>
  <si>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</si>
  <si>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</si>
  <si>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</si>
  <si>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</si>
  <si>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</si>
  <si>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</si>
  <si>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</si>
  <si>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</si>
  <si>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</si>
  <si>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</si>
  <si>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</si>
  <si>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</si>
  <si>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</si>
  <si>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</si>
  <si>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</si>
  <si>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</si>
  <si>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</si>
  <si>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</si>
  <si>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</si>
  <si>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</si>
  <si>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</si>
  <si>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</si>
  <si>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</si>
  <si>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</si>
  <si>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</si>
  <si>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</si>
  <si>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</si>
  <si>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</si>
  <si>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</si>
  <si>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</si>
  <si>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</si>
  <si>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</si>
  <si>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</si>
  <si>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</si>
  <si>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</si>
  <si>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</si>
  <si>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</si>
  <si>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</si>
  <si>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</si>
  <si>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</si>
  <si>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</si>
  <si>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</si>
  <si>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</si>
  <si>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</si>
  <si>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</si>
  <si>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</si>
  <si>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</si>
  <si>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</si>
  <si>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</si>
  <si>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</si>
  <si>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</si>
  <si>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</si>
  <si>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</si>
  <si>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</si>
  <si>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</si>
  <si>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</si>
  <si>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</si>
  <si>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</si>
  <si>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</si>
  <si>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</si>
  <si>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</si>
  <si>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</si>
  <si>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</si>
  <si>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</si>
  <si>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</si>
  <si>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</si>
  <si>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</si>
  <si>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</si>
  <si>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</si>
  <si>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</si>
  <si>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</si>
  <si>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</si>
  <si>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</si>
  <si>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</si>
  <si>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</si>
  <si>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</si>
  <si>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</si>
  <si>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</si>
  <si>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</si>
  <si>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</si>
  <si>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</si>
  <si>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</si>
  <si>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</si>
  <si>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</si>
  <si>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</si>
  <si>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</si>
  <si>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</si>
  <si>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</si>
  <si>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</si>
  <si>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</si>
  <si>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</si>
  <si>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</si>
  <si>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</si>
  <si>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</si>
  <si>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</si>
  <si>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</si>
  <si>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</si>
  <si>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</si>
  <si>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</si>
  <si>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</si>
  <si>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</si>
  <si>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</si>
  <si>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</si>
  <si>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</si>
  <si>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</si>
  <si>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</si>
  <si>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</si>
  <si>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</si>
  <si>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</si>
  <si>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</si>
  <si>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</si>
  <si>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</si>
  <si>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</si>
  <si>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</si>
  <si>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</si>
  <si>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</si>
  <si>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</si>
  <si>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</si>
  <si>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</si>
  <si>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</si>
  <si>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</si>
  <si>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</si>
  <si>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</si>
  <si>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</si>
  <si>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</si>
  <si>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</si>
  <si>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</si>
  <si>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</si>
  <si>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</si>
  <si>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</si>
  <si>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</si>
  <si>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</si>
  <si>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</si>
  <si>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</si>
  <si>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</si>
  <si>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</si>
  <si>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</si>
  <si>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</si>
  <si>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</si>
  <si>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</si>
  <si>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</si>
  <si>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</si>
  <si>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</si>
  <si>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</si>
  <si>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</si>
  <si>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</si>
  <si>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</si>
  <si>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</si>
  <si>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</si>
  <si>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</si>
  <si>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</si>
  <si>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</si>
  <si>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</si>
  <si>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</si>
  <si>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</si>
  <si>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</si>
  <si>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</si>
  <si>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</si>
  <si>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</si>
  <si>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</si>
  <si>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</si>
  <si>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</si>
  <si>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</si>
  <si>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</si>
  <si>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</si>
  <si>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</si>
  <si>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</si>
  <si>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</si>
  <si>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</si>
  <si>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</si>
  <si>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</si>
  <si>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</si>
  <si>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</si>
  <si>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</si>
  <si>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</si>
  <si>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</si>
  <si>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</si>
  <si>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</si>
  <si>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</si>
  <si>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</si>
  <si>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</si>
  <si>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</si>
  <si>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</si>
  <si>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</si>
  <si>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</si>
  <si>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</si>
  <si>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</si>
  <si>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</si>
  <si>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</si>
  <si>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</si>
  <si>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</si>
  <si>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</si>
  <si>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</si>
  <si>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</si>
  <si>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</si>
  <si>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</si>
  <si>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</si>
  <si>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</si>
  <si>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</si>
  <si>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</si>
  <si>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</si>
  <si>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</si>
  <si>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</si>
  <si>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</si>
  <si>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</si>
  <si>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</si>
  <si>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</si>
  <si>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</si>
  <si>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</si>
  <si>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</si>
  <si>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</si>
  <si>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</si>
  <si>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</si>
  <si>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</si>
  <si>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</si>
  <si>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</si>
  <si>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</si>
  <si>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</si>
  <si>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</si>
  <si>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</si>
  <si>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</si>
  <si>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</si>
  <si>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</si>
  <si>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</si>
  <si>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</si>
  <si>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</si>
  <si>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</si>
  <si>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</si>
  <si>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</si>
  <si>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</si>
  <si>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</si>
  <si>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</si>
  <si>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</si>
  <si>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</si>
  <si>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</si>
  <si>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</si>
  <si>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</si>
  <si>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</si>
  <si>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</si>
  <si>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</si>
  <si>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</si>
  <si>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</si>
  <si>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</si>
  <si>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</si>
  <si>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</si>
  <si>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</si>
  <si>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</si>
  <si>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</si>
  <si>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</si>
  <si>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</si>
  <si>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</si>
  <si>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</si>
  <si>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</si>
  <si>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</si>
  <si>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</si>
  <si>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</si>
  <si>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</si>
  <si>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</si>
  <si>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</si>
  <si>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</si>
  <si>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</si>
  <si>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</si>
  <si>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</si>
  <si>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</si>
  <si>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</si>
  <si>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</si>
  <si>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</si>
  <si>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</si>
  <si>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</si>
  <si>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</si>
  <si>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</si>
  <si>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</si>
  <si>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</si>
  <si>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</si>
  <si>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</si>
  <si>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</si>
  <si>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</si>
  <si>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</si>
  <si>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</si>
  <si>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</si>
  <si>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</si>
  <si>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</si>
  <si>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</si>
  <si>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</si>
  <si>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</si>
  <si>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</si>
  <si>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</si>
  <si>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</si>
  <si>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</si>
  <si>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</si>
  <si>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</si>
  <si>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</si>
  <si>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</si>
  <si>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</si>
  <si>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</si>
  <si>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</si>
  <si>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</si>
  <si>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</si>
  <si>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</si>
  <si>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</si>
  <si>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</si>
  <si>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</si>
  <si>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</si>
  <si>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</si>
  <si>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</si>
  <si>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</si>
  <si>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</si>
  <si>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</si>
  <si>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</si>
  <si>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</si>
  <si>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</si>
  <si>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</si>
  <si>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</si>
  <si>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</si>
  <si>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</si>
  <si>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</si>
  <si>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</si>
  <si>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</si>
  <si>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</si>
  <si>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</si>
  <si>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</si>
  <si>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</si>
  <si>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</si>
  <si>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</si>
  <si>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</si>
  <si>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</si>
  <si>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</si>
  <si>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</si>
  <si>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</si>
  <si>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</si>
  <si>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</si>
  <si>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</si>
  <si>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</si>
  <si>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</si>
  <si>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</si>
  <si>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</si>
  <si>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</si>
  <si>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</si>
  <si>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</si>
  <si>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</si>
  <si>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</si>
  <si>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</si>
  <si>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</si>
  <si>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</si>
  <si>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</si>
  <si>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</si>
  <si>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</si>
  <si>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</si>
  <si>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</si>
  <si>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</si>
  <si>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</si>
  <si>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</si>
  <si>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</si>
  <si>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</si>
  <si>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</si>
  <si>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</si>
  <si>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</si>
  <si>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</si>
  <si>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</si>
  <si>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</si>
  <si>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</si>
  <si>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</si>
  <si>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</si>
  <si>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</si>
  <si>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</si>
  <si>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</si>
  <si>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</si>
  <si>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</si>
  <si>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</si>
  <si>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</si>
  <si>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</si>
  <si>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</si>
  <si>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</si>
  <si>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</si>
  <si>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</si>
  <si>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</si>
  <si>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</si>
  <si>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</si>
  <si>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</si>
  <si>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</si>
  <si>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</si>
  <si>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</si>
  <si>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</si>
  <si>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</si>
  <si>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</si>
  <si>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</si>
  <si>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</si>
  <si>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</si>
  <si>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</si>
  <si>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</si>
  <si>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</si>
  <si>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</si>
  <si>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</si>
  <si>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</si>
  <si>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</si>
  <si>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</si>
  <si>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</si>
  <si>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</si>
  <si>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</si>
  <si>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</si>
  <si>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</si>
  <si>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</si>
  <si>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</si>
  <si>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</si>
  <si>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</si>
  <si>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</si>
  <si>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</si>
  <si>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</si>
  <si>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</si>
  <si>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</si>
  <si>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</si>
  <si>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</si>
  <si>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</si>
  <si>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</si>
  <si>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</si>
  <si>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</si>
  <si>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</si>
  <si>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</si>
  <si>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</si>
  <si>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</si>
  <si>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</si>
  <si>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</si>
  <si>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</si>
  <si>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</si>
  <si>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</si>
  <si>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</si>
  <si>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</si>
  <si>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</si>
  <si>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</si>
  <si>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</si>
  <si>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</si>
  <si>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</si>
  <si>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</si>
  <si>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</si>
  <si>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</si>
  <si>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</si>
  <si>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</si>
  <si>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</si>
  <si>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</si>
  <si>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</si>
  <si>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</si>
  <si>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</si>
  <si>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</si>
  <si>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</si>
  <si>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</si>
  <si>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</si>
  <si>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</si>
  <si>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</si>
  <si>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</si>
  <si>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</si>
  <si>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</si>
  <si>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</si>
  <si>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</si>
  <si>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</si>
  <si>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</si>
  <si>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</si>
  <si>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</si>
  <si>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</si>
  <si>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</si>
  <si>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</si>
  <si>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</si>
  <si>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</si>
  <si>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</si>
  <si>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</si>
  <si>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</si>
  <si>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</si>
  <si>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</si>
  <si>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</si>
  <si>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</si>
  <si>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</si>
  <si>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</si>
  <si>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</si>
  <si>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</si>
  <si>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</si>
  <si>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</si>
  <si>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</si>
  <si>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</si>
  <si>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</si>
  <si>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</si>
  <si>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</si>
  <si>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</si>
  <si>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</si>
  <si>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</si>
  <si>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</si>
  <si>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</si>
  <si>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</si>
  <si>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</si>
  <si>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</si>
  <si>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</si>
  <si>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</si>
  <si>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</si>
  <si>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</si>
  <si>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</si>
  <si>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</si>
  <si>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</si>
  <si>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</si>
  <si>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</si>
  <si>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</si>
  <si>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</si>
  <si>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</si>
  <si>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</si>
  <si>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</si>
  <si>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</si>
  <si>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</si>
  <si>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</si>
  <si>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</si>
  <si>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</si>
  <si>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</si>
  <si>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</si>
  <si>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</si>
  <si>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</si>
  <si>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</si>
  <si>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</si>
  <si>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</si>
  <si>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</si>
  <si>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</si>
  <si>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</si>
  <si>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</si>
  <si>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</si>
  <si>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</si>
  <si>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</si>
  <si>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</si>
  <si>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</si>
  <si>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</si>
  <si>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</si>
  <si>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</si>
  <si>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</si>
  <si>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</si>
  <si>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</si>
  <si>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</si>
  <si>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</si>
  <si>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</si>
  <si>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</si>
  <si>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</si>
  <si>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</si>
  <si>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</si>
  <si>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</si>
  <si>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</si>
  <si>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</si>
  <si>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</si>
  <si>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</si>
  <si>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</si>
  <si>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</si>
  <si>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</si>
  <si>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</si>
  <si>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</si>
  <si>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</si>
  <si>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</si>
  <si>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</si>
  <si>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</si>
  <si>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</si>
  <si>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</si>
  <si>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</si>
  <si>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</si>
  <si>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</si>
  <si>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</si>
  <si>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</si>
  <si>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</si>
  <si>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</si>
  <si>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</si>
  <si>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</si>
  <si>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</si>
  <si>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</si>
  <si>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</si>
  <si>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</si>
  <si>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</si>
  <si>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</si>
  <si>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</si>
  <si>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</si>
  <si>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</si>
  <si>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</si>
  <si>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</si>
  <si>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</si>
  <si>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</si>
  <si>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</si>
  <si>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</si>
  <si>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</si>
  <si>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</si>
  <si>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</si>
  <si>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</si>
  <si>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</si>
  <si>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</si>
  <si>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</si>
  <si>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</si>
  <si>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</si>
  <si>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</si>
  <si>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</si>
  <si>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</si>
  <si>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</si>
  <si>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</si>
  <si>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</si>
  <si>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</si>
  <si>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</si>
  <si>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</si>
  <si>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</si>
  <si>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</si>
  <si>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</si>
  <si>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</si>
  <si>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</si>
  <si>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</si>
  <si>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</si>
  <si>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</si>
  <si>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</si>
  <si>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</si>
  <si>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</si>
  <si>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</si>
  <si>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</si>
  <si>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</si>
  <si>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</si>
  <si>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</si>
  <si>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</si>
  <si>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</si>
  <si>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</si>
  <si>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</si>
  <si>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</si>
  <si>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</si>
  <si>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</si>
  <si>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</si>
  <si>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</si>
  <si>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</si>
  <si>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</si>
  <si>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</si>
  <si>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</si>
  <si>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</si>
  <si>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</si>
  <si>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</si>
  <si>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</si>
  <si>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</si>
  <si>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</si>
  <si>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</si>
  <si>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</si>
  <si>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</si>
  <si>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</si>
  <si>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</si>
  <si>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</si>
  <si>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</si>
  <si>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</si>
  <si>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</si>
  <si>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</si>
  <si>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</si>
  <si>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</si>
  <si>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</si>
  <si>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</si>
  <si>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</si>
  <si>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</si>
  <si>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</si>
  <si>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</si>
  <si>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</si>
  <si>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</si>
  <si>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</si>
  <si>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</si>
  <si>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</si>
  <si>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</si>
  <si>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</si>
  <si>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</si>
  <si>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</si>
  <si>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</si>
  <si>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</si>
  <si>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</si>
  <si>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</si>
  <si>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</si>
  <si>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</si>
  <si>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</si>
  <si>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</si>
  <si>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</si>
  <si>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</si>
  <si>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</si>
  <si>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</si>
  <si>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</si>
  <si>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</si>
  <si>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</si>
  <si>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</si>
  <si>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</si>
  <si>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</si>
  <si>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</si>
  <si>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</si>
  <si>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</si>
  <si>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</si>
  <si>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</si>
  <si>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</si>
  <si>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</si>
  <si>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</si>
  <si>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</si>
  <si>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</si>
  <si>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</si>
  <si>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</si>
  <si>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</si>
  <si>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</si>
  <si>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</si>
  <si>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</si>
  <si>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</si>
  <si>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</si>
  <si>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</si>
  <si>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</si>
  <si>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</si>
  <si>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</si>
  <si>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</si>
  <si>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</si>
  <si>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</si>
  <si>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</si>
  <si>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</si>
  <si>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</si>
  <si>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</si>
  <si>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</si>
  <si>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</si>
  <si>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</si>
  <si>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</si>
  <si>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</si>
  <si>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</si>
  <si>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</si>
  <si>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</si>
  <si>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</si>
  <si>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</si>
  <si>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</si>
  <si>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</si>
  <si>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</si>
  <si>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</si>
  <si>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</si>
  <si>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</si>
  <si>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</si>
  <si>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</si>
  <si>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</si>
  <si>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</si>
  <si>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</si>
  <si>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</si>
  <si>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</si>
  <si>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</si>
  <si>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</si>
  <si>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</si>
  <si>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</si>
  <si>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</si>
  <si>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</si>
  <si>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</si>
  <si>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</si>
  <si>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</si>
  <si>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</si>
  <si>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</si>
  <si>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</si>
  <si>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</si>
  <si>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</si>
  <si>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</si>
  <si>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</si>
  <si>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</si>
  <si>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</si>
  <si>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</si>
  <si>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</si>
  <si>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</si>
  <si>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</si>
  <si>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</si>
  <si>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</si>
  <si>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</si>
  <si>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</si>
  <si>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</si>
  <si>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</si>
  <si>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</si>
  <si>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</si>
  <si>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</si>
  <si>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</si>
  <si>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</si>
  <si>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</si>
  <si>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</si>
  <si>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</si>
  <si>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</si>
  <si>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</si>
  <si>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</si>
  <si>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</si>
  <si>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</si>
  <si>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</si>
  <si>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</si>
  <si>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</si>
  <si>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</si>
  <si>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</si>
  <si>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</si>
  <si>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</si>
  <si>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</si>
  <si>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</si>
  <si>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</si>
  <si>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</si>
  <si>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</si>
  <si>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</si>
  <si>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</si>
  <si>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</si>
  <si>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</si>
  <si>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</si>
  <si>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</si>
  <si>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</si>
  <si>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</si>
  <si>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</si>
  <si>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</si>
  <si>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</si>
  <si>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</si>
  <si>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</si>
  <si>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</si>
  <si>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</si>
  <si>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</si>
  <si>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</si>
  <si>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</si>
  <si>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</si>
  <si>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</si>
  <si>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</si>
  <si>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</si>
  <si>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</si>
  <si>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</si>
  <si>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</si>
  <si>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</si>
  <si>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</si>
  <si>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</si>
  <si>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</si>
  <si>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</si>
  <si>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</si>
  <si>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</si>
  <si>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</si>
  <si>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</si>
  <si>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</si>
  <si>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</si>
  <si>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</si>
  <si>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</si>
  <si>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</si>
  <si>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</si>
  <si>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</si>
  <si>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</si>
  <si>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</si>
  <si>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</si>
  <si>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</si>
  <si>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</si>
  <si>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</si>
  <si>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</si>
  <si>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</si>
  <si>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</si>
  <si>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</si>
  <si>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</si>
  <si>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</si>
  <si>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</si>
  <si>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</si>
  <si>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</si>
  <si>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</si>
  <si>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</si>
  <si>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</si>
  <si>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</si>
  <si>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</si>
  <si>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</si>
  <si>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</si>
  <si>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</si>
  <si>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</si>
  <si>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</si>
  <si>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</si>
  <si>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</si>
  <si>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</si>
  <si>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</si>
  <si>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</si>
  <si>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</si>
  <si>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</si>
  <si>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</si>
  <si>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</si>
  <si>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</si>
  <si>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</si>
  <si>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</si>
  <si>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</si>
  <si>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</si>
  <si>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</si>
  <si>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</si>
  <si>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</si>
  <si>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</si>
  <si>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</si>
  <si>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</si>
  <si>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</si>
  <si>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</si>
  <si>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</si>
  <si>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</si>
  <si>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</si>
  <si>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</si>
  <si>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</si>
  <si>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</si>
  <si>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</si>
  <si>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</si>
  <si>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</si>
  <si>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</si>
  <si>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</si>
  <si>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</si>
  <si>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</si>
  <si>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</si>
  <si>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</si>
  <si>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</si>
  <si>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</si>
  <si>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</si>
  <si>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</si>
  <si>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</si>
  <si>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</si>
  <si>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</si>
  <si>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</si>
  <si>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</si>
  <si>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</si>
  <si>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</si>
  <si>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</si>
  <si>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</si>
  <si>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</si>
  <si>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</si>
  <si>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</si>
  <si>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</si>
  <si>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</si>
  <si>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</si>
  <si>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</si>
  <si>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</si>
  <si>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</si>
  <si>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</si>
  <si>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</si>
  <si>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</si>
  <si>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</si>
  <si>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</si>
  <si>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</si>
  <si>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</si>
  <si>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</si>
  <si>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</si>
  <si>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</si>
  <si>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</si>
  <si>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</si>
  <si>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</si>
  <si>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</si>
  <si>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</si>
  <si>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</si>
  <si>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</si>
  <si>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</si>
  <si>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</si>
  <si>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</si>
  <si>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</si>
  <si>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</si>
  <si>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</si>
  <si>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</si>
  <si>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</si>
  <si>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</si>
  <si>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</si>
  <si>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</si>
  <si>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</si>
  <si>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</si>
  <si>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</si>
  <si>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</si>
  <si>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</si>
  <si>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</si>
  <si>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</si>
  <si>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</si>
  <si>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</si>
  <si>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</si>
  <si>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</si>
  <si>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</si>
  <si>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</si>
  <si>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</si>
  <si>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</si>
  <si>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</si>
  <si>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</si>
  <si>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</si>
  <si>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</si>
  <si>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</si>
  <si>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</si>
  <si>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</si>
  <si>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</si>
  <si>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</si>
  <si>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</si>
  <si>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</si>
  <si>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</si>
  <si>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</si>
  <si>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</si>
  <si>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</si>
  <si>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</si>
  <si>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</si>
  <si>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</si>
  <si>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</si>
  <si>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</si>
  <si>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</si>
  <si>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</si>
  <si>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</si>
  <si>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</si>
  <si>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</si>
  <si>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</si>
  <si>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</si>
  <si>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</si>
  <si>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</si>
  <si>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</si>
  <si>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</si>
  <si>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</si>
  <si>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</si>
  <si>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</si>
  <si>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</si>
  <si>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</si>
  <si>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</si>
  <si>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</si>
  <si>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</si>
  <si>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</si>
  <si>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</si>
  <si>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</si>
  <si>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</si>
  <si>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</si>
  <si>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</si>
  <si>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</si>
  <si>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</si>
  <si>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</si>
  <si>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</si>
  <si>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</si>
  <si>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</si>
  <si>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</si>
  <si>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</si>
  <si>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</si>
  <si>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</si>
  <si>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</si>
  <si>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</si>
  <si>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</si>
  <si>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</si>
  <si>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</si>
  <si>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</si>
  <si>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</si>
  <si>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</si>
  <si>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</si>
  <si>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</si>
  <si>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</si>
  <si>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</si>
  <si>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</si>
  <si>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</si>
  <si>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</si>
  <si>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</si>
  <si>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</si>
  <si>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</si>
  <si>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</si>
  <si>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</si>
  <si>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</si>
  <si>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</si>
  <si>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</si>
  <si>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</si>
  <si>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</si>
  <si>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</si>
  <si>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</si>
  <si>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</si>
  <si>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</si>
  <si>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</si>
  <si>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</si>
  <si>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</si>
  <si>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</si>
  <si>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</si>
  <si>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</si>
  <si>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</si>
  <si>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</si>
  <si>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</si>
  <si>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</si>
  <si>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</si>
  <si>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</si>
  <si>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</si>
  <si>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</si>
  <si>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</si>
  <si>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</si>
  <si>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</si>
  <si>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</si>
  <si>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</si>
  <si>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</si>
  <si>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</si>
  <si>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</si>
  <si>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</si>
  <si>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</si>
  <si>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</si>
  <si>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</si>
  <si>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</si>
  <si>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</si>
  <si>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</si>
  <si>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</si>
  <si>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</si>
  <si>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</si>
  <si>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</si>
  <si>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</si>
  <si>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</si>
  <si>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</si>
  <si>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</si>
  <si>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</si>
  <si>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</si>
  <si>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</si>
  <si>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</si>
  <si>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</si>
  <si>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</si>
  <si>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</si>
  <si>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</si>
  <si>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</si>
  <si>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</si>
  <si>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</si>
  <si>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</si>
  <si>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</si>
  <si>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</si>
  <si>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</si>
  <si>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</si>
  <si>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</si>
  <si>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</si>
  <si>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</si>
  <si>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</si>
  <si>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</si>
  <si>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</si>
  <si>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</si>
  <si>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</si>
  <si>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</si>
  <si>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</si>
  <si>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</si>
  <si>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</si>
  <si>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</si>
  <si>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</si>
  <si>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</si>
  <si>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</si>
  <si>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</si>
  <si>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</si>
  <si>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</si>
  <si>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</si>
  <si>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</si>
  <si>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</si>
  <si>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</si>
  <si>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</si>
  <si>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</si>
  <si>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</si>
  <si>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</si>
  <si>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</si>
  <si>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</si>
  <si>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</si>
  <si>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</si>
  <si>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</si>
  <si>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</si>
  <si>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</si>
  <si>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</si>
  <si>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</si>
  <si>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</si>
  <si>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</si>
  <si>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</si>
  <si>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</si>
  <si>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</si>
  <si>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</si>
  <si>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</si>
  <si>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</si>
  <si>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</si>
  <si>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</si>
  <si>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</si>
  <si>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</si>
  <si>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</si>
  <si>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</si>
  <si>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</si>
  <si>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</si>
  <si>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</si>
  <si>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</si>
  <si>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</si>
  <si>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</si>
  <si>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</si>
  <si>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</si>
  <si>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</si>
  <si>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</si>
  <si>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</si>
  <si>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</si>
  <si>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</si>
  <si>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</si>
  <si>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</si>
  <si>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</si>
  <si>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</si>
  <si>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</si>
  <si>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</si>
  <si>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</si>
  <si>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</si>
  <si>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</si>
  <si>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</si>
  <si>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</si>
  <si>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</si>
  <si>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</si>
  <si>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</si>
  <si>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</si>
  <si>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</si>
  <si>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</si>
  <si>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</si>
  <si>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</si>
  <si>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</si>
  <si>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</si>
  <si>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</si>
  <si>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</si>
  <si>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</si>
  <si>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</si>
  <si>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</si>
  <si>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</si>
  <si>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</si>
  <si>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</si>
  <si>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</si>
  <si>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</si>
  <si>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</si>
  <si>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</si>
  <si>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</si>
  <si>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</si>
  <si>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</si>
  <si>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</si>
  <si>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</si>
  <si>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</si>
  <si>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</si>
  <si>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</si>
  <si>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</si>
  <si>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</si>
  <si>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</si>
  <si>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</si>
  <si>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</si>
  <si>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</si>
  <si>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</si>
  <si>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</si>
  <si>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</si>
  <si>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</si>
  <si>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</si>
  <si>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</si>
  <si>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</si>
  <si>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</si>
  <si>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</si>
  <si>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</si>
  <si>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</si>
  <si>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</si>
  <si>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</si>
  <si>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</si>
  <si>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</si>
  <si>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</si>
  <si>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</si>
  <si>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</si>
  <si>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</si>
  <si>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</si>
  <si>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</si>
  <si>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</si>
  <si>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</si>
  <si>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</si>
  <si>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</si>
  <si>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</si>
  <si>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</si>
  <si>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</si>
  <si>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</si>
  <si>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</si>
  <si>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</si>
  <si>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</si>
  <si>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</si>
  <si>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</si>
  <si>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</si>
  <si>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</si>
  <si>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</si>
  <si>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</si>
  <si>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</si>
  <si>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</si>
  <si>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</si>
  <si>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</si>
  <si>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</si>
  <si>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</si>
  <si>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</si>
  <si>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</si>
  <si>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</si>
  <si>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</si>
  <si>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</si>
  <si>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</si>
  <si>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</si>
  <si>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</si>
  <si>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</si>
  <si>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</si>
  <si>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</si>
  <si>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</si>
  <si>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</si>
  <si>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</si>
  <si>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</si>
  <si>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</si>
  <si>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</si>
  <si>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</si>
  <si>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</si>
  <si>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</si>
  <si>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</si>
  <si>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</si>
  <si>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</si>
  <si>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</si>
  <si>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</si>
  <si>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</si>
  <si>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</si>
  <si>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</si>
  <si>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</si>
  <si>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</si>
  <si>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</si>
  <si>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</si>
  <si>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</si>
  <si>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</si>
  <si>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</si>
  <si>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</si>
  <si>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</si>
  <si>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</si>
  <si>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</si>
  <si>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</si>
  <si>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</si>
  <si>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</si>
  <si>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</si>
  <si>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</si>
  <si>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</si>
  <si>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</si>
  <si>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</si>
  <si>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</si>
  <si>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</si>
  <si>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</si>
  <si>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</si>
  <si>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</si>
  <si>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</si>
  <si>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</si>
  <si>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</si>
  <si>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</si>
  <si>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</si>
  <si>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</si>
  <si>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</si>
  <si>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</si>
  <si>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</si>
  <si>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</si>
  <si>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</si>
  <si>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</si>
  <si>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</si>
  <si>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</si>
  <si>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</si>
  <si>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</si>
  <si>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</si>
  <si>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</si>
  <si>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</si>
  <si>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</si>
  <si>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</si>
  <si>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</si>
  <si>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</si>
  <si>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</si>
  <si>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</si>
  <si>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</si>
  <si>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</si>
  <si>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</si>
  <si>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</si>
  <si>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</si>
  <si>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</si>
  <si>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</si>
  <si>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</si>
  <si>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</si>
  <si>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</si>
  <si>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</si>
  <si>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</si>
  <si>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</si>
  <si>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</si>
  <si>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</si>
  <si>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</si>
  <si>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</si>
  <si>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</si>
  <si>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</si>
  <si>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</si>
  <si>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</si>
  <si>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</si>
  <si>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</si>
  <si>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</si>
  <si>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</si>
  <si>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</si>
  <si>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</si>
  <si>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</si>
  <si>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</si>
  <si>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</si>
  <si>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</si>
  <si>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</si>
  <si>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</si>
  <si>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</si>
  <si>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</si>
  <si>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</si>
  <si>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</si>
  <si>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</si>
  <si>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</si>
  <si>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</si>
  <si>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</si>
  <si>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</si>
  <si>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</si>
  <si>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</si>
  <si>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</si>
  <si>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</si>
  <si>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</si>
  <si>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</si>
  <si>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</si>
  <si>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</si>
  <si>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</si>
  <si>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</si>
  <si>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</si>
  <si>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</si>
  <si>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</si>
  <si>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</si>
  <si>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</si>
  <si>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</si>
  <si>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</si>
  <si>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</si>
  <si>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</si>
  <si>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</si>
  <si>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</si>
  <si>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</si>
  <si>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</si>
  <si>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</si>
  <si>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</si>
  <si>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</si>
  <si>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</si>
  <si>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</si>
  <si>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</si>
  <si>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</si>
  <si>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</si>
  <si>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</si>
  <si>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</si>
  <si>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</si>
  <si>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</si>
  <si>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</si>
  <si>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</si>
  <si>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</si>
  <si>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</si>
  <si>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</si>
  <si>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</si>
  <si>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</si>
  <si>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</si>
  <si>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</si>
  <si>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</si>
  <si>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</si>
  <si>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</si>
  <si>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</si>
  <si>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</si>
  <si>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</si>
  <si>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</si>
  <si>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</si>
  <si>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</si>
  <si>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</si>
  <si>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</si>
  <si>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</si>
  <si>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</si>
  <si>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</si>
  <si>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</si>
  <si>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</si>
  <si>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</si>
  <si>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</si>
  <si>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</si>
  <si>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</si>
  <si>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</si>
  <si>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</si>
  <si>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</si>
  <si>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</si>
  <si>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</si>
  <si>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</si>
  <si>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</si>
  <si>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</si>
  <si>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</si>
  <si>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</si>
  <si>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</si>
  <si>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</si>
  <si>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</si>
  <si>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</si>
  <si>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</si>
  <si>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</si>
  <si>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</si>
  <si>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</si>
  <si>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</si>
  <si>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</si>
  <si>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</si>
  <si>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</si>
  <si>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</si>
  <si>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</si>
  <si>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</si>
  <si>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</si>
  <si>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</si>
  <si>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</si>
  <si>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</si>
  <si>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</si>
  <si>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</si>
  <si>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</si>
  <si>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</si>
  <si>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</si>
  <si>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</si>
  <si>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</si>
  <si>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</si>
  <si>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</si>
  <si>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</si>
  <si>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</si>
  <si>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</si>
  <si>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</si>
  <si>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</si>
  <si>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</si>
  <si>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</si>
  <si>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</si>
  <si>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</si>
  <si>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</si>
  <si>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</si>
  <si>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</si>
  <si>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</si>
  <si>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</si>
  <si>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</si>
  <si>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</si>
  <si>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</si>
  <si>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</si>
  <si>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</si>
  <si>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</si>
  <si>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</si>
  <si>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</si>
  <si>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</si>
  <si>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</si>
  <si>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</si>
  <si>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</si>
  <si>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</si>
  <si>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</si>
  <si>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</si>
  <si>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</si>
  <si>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</si>
  <si>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</si>
  <si>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</si>
  <si>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</si>
  <si>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</si>
  <si>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</si>
  <si>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</si>
  <si>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</si>
  <si>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</si>
  <si>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</si>
  <si>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</si>
  <si>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</si>
  <si>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</si>
  <si>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</si>
  <si>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</si>
  <si>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</si>
  <si>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</si>
  <si>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</si>
  <si>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</si>
  <si>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</si>
  <si>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</si>
  <si>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</si>
  <si>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</si>
  <si>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</si>
  <si>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</si>
  <si>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</si>
  <si>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</si>
  <si>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</si>
  <si>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</si>
  <si>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</si>
  <si>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</si>
  <si>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</si>
  <si>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</si>
  <si>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</si>
  <si>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</si>
  <si>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</si>
  <si>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</si>
  <si>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</si>
  <si>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</si>
  <si>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</si>
  <si>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</si>
  <si>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</si>
  <si>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</si>
  <si>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</si>
  <si>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</si>
  <si>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</si>
  <si>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</si>
  <si>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</si>
  <si>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</si>
  <si>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</si>
  <si>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</si>
  <si>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</si>
  <si>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</si>
  <si>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</si>
  <si>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</si>
  <si>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</si>
  <si>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</si>
  <si>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</si>
  <si>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</si>
  <si>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</si>
  <si>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</si>
  <si>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</si>
  <si>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</si>
  <si>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</si>
  <si>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</si>
  <si>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</si>
  <si>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</si>
  <si>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</si>
  <si>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</si>
  <si>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</si>
  <si>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</si>
  <si>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</si>
  <si>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</si>
  <si>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</si>
  <si>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</si>
  <si>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</si>
  <si>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</si>
  <si>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</si>
  <si>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</si>
  <si>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</si>
  <si>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</si>
  <si>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</si>
  <si>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</si>
  <si>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</si>
  <si>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</si>
  <si>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</si>
  <si>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</si>
  <si>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</si>
  <si>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</si>
  <si>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</si>
  <si>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</si>
  <si>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</si>
  <si>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</si>
  <si>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</si>
  <si>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</si>
  <si>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</si>
  <si>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</si>
  <si>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</si>
  <si>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</si>
  <si>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</si>
  <si>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</si>
  <si>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</si>
  <si>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</si>
  <si>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</si>
  <si>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</si>
  <si>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</si>
  <si>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</si>
  <si>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</si>
  <si>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</si>
  <si>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</si>
  <si>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</si>
  <si>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</si>
  <si>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</si>
  <si>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</si>
  <si>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</si>
  <si>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</si>
  <si>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</si>
  <si>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</si>
  <si>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</si>
  <si>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</si>
  <si>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</si>
  <si>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</si>
  <si>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</si>
  <si>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</si>
  <si>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2021-70-10001711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</si>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</sst>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6" zoomScale="70" zoomScaleNormal="70" zoomScaleSheetLayoutView="40" zoomScalePageLayoutView="40" workbookViewId="0">
      <selection activeCell="C35" sqref="C3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9" t="str">
        <f>HYPERLINK("#Integrante_1!B20","IDENTIFICACIÓN DEL OFERENTE")</f>
        <v>IDENTIFICACIÓN DEL OFERENTE</v>
      </c>
      <c r="C8" s="48"/>
      <c r="D8" s="153"/>
      <c r="E8" s="208" t="str">
        <f>HYPERLINK("#Integrante_1!A109","CAPACIDAD RESIDUAL")</f>
        <v>CAPACIDAD RESIDUAL</v>
      </c>
      <c r="F8" s="209"/>
      <c r="G8" s="210"/>
      <c r="H8" s="180"/>
      <c r="I8" s="179" t="str">
        <f>HYPERLINK("#Integrante_1!N162","DISCAPACIDAD")</f>
        <v>DISCAPACIDAD</v>
      </c>
      <c r="J8" s="181"/>
      <c r="K8" s="179" t="str">
        <f>HYPERLINK("#Integrante_1!A188","TRAYECTORIA")</f>
        <v>TRAYECTORIA</v>
      </c>
      <c r="L8" s="36"/>
      <c r="M8" s="36"/>
      <c r="N8" s="36"/>
      <c r="O8" s="43"/>
    </row>
    <row r="9" spans="1:20" ht="30.75" customHeight="1" thickBot="1" x14ac:dyDescent="0.3">
      <c r="A9" s="42"/>
      <c r="B9" s="179" t="str">
        <f>HYPERLINK("#Integrante_1!I20","DATOS CONTRATO INVITACIÓN")</f>
        <v>DATOS CONTRATO INVITACIÓN</v>
      </c>
      <c r="C9" s="48"/>
      <c r="D9" s="48"/>
      <c r="E9" s="208" t="str">
        <f>HYPERLINK("#Integrante_1!A162","TALENTO HUMANO")</f>
        <v>TALENTO HUMANO</v>
      </c>
      <c r="F9" s="209"/>
      <c r="G9" s="210"/>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
      <c r="A10" s="42"/>
      <c r="B10" s="179" t="str">
        <f>HYPERLINK("#Integrante_1!B48","EXPERIENCIA TERRITORIAL")</f>
        <v>EXPERIENCIA TERRITORIAL</v>
      </c>
      <c r="C10" s="48"/>
      <c r="D10" s="48"/>
      <c r="E10" s="208" t="str">
        <f>HYPERLINK("#Integrante_1!F162","INFRAESTRUCTURA")</f>
        <v>INFRAESTRUCTURA</v>
      </c>
      <c r="F10" s="209"/>
      <c r="G10" s="210"/>
      <c r="H10" s="180"/>
      <c r="I10" s="179"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806005124</v>
      </c>
      <c r="C20" s="5"/>
      <c r="D20" s="73"/>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25">
      <c r="A24" s="9"/>
      <c r="B24" s="102"/>
      <c r="C24" s="21"/>
      <c r="D24" s="21"/>
      <c r="E24" s="21"/>
      <c r="F24" s="5"/>
      <c r="G24" s="5"/>
      <c r="H24" s="70"/>
      <c r="I24" s="143"/>
      <c r="J24" s="144"/>
      <c r="K24" s="145"/>
      <c r="L24" s="146"/>
      <c r="M24" s="146"/>
      <c r="N24" s="130">
        <f t="shared" si="1"/>
        <v>0</v>
      </c>
      <c r="O24" s="133"/>
    </row>
    <row r="25" spans="1:23" ht="30" customHeight="1" outlineLevel="1" x14ac:dyDescent="0.25">
      <c r="A25" s="9"/>
      <c r="B25" s="102"/>
      <c r="C25" s="21"/>
      <c r="D25" s="21"/>
      <c r="E25" s="21"/>
      <c r="F25" s="5"/>
      <c r="G25" s="5"/>
      <c r="H25" s="70"/>
      <c r="I25" s="143"/>
      <c r="J25" s="144"/>
      <c r="K25" s="145"/>
      <c r="L25" s="146"/>
      <c r="M25" s="146"/>
      <c r="N25" s="130">
        <f t="shared" si="1"/>
        <v>0</v>
      </c>
      <c r="O25" s="133"/>
    </row>
    <row r="26" spans="1:23" ht="30" customHeight="1" outlineLevel="1" x14ac:dyDescent="0.25">
      <c r="A26" s="9"/>
      <c r="B26" s="102"/>
      <c r="C26" s="21"/>
      <c r="D26" s="21"/>
      <c r="E26" s="21"/>
      <c r="F26" s="5"/>
      <c r="G26" s="5"/>
      <c r="H26" s="70"/>
      <c r="I26" s="143"/>
      <c r="J26" s="144"/>
      <c r="K26" s="145"/>
      <c r="L26" s="146"/>
      <c r="M26" s="146"/>
      <c r="N26" s="130">
        <f t="shared" si="1"/>
        <v>0</v>
      </c>
      <c r="O26" s="133"/>
    </row>
    <row r="27" spans="1:23" ht="30" customHeight="1" outlineLevel="1" x14ac:dyDescent="0.25">
      <c r="A27" s="9"/>
      <c r="B27" s="102"/>
      <c r="C27" s="21"/>
      <c r="D27" s="21"/>
      <c r="E27" s="21"/>
      <c r="F27" s="5"/>
      <c r="G27" s="5"/>
      <c r="H27" s="70"/>
      <c r="I27" s="143"/>
      <c r="J27" s="144"/>
      <c r="K27" s="145"/>
      <c r="L27" s="146"/>
      <c r="M27" s="146"/>
      <c r="N27" s="130">
        <f t="shared" si="1"/>
        <v>0</v>
      </c>
      <c r="O27" s="133"/>
    </row>
    <row r="28" spans="1:23" ht="30" customHeight="1" outlineLevel="1" x14ac:dyDescent="0.25">
      <c r="A28" s="9"/>
      <c r="B28" s="102"/>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FUNDACION SOCIAL LOS ANGELES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25">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25">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25">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25">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25">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25">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25">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25">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25">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25">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25">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25">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25">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25">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25">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25">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25">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25">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25">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25">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25">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25">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25">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25">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25">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25">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25">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25">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25">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25">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25">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25">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25">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25">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25">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25">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25">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25">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25">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25">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25">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25">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25">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25">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25">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25">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25">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
      <c r="A107" s="138">
        <v>60</v>
      </c>
      <c r="B107" s="64"/>
      <c r="C107" s="65"/>
      <c r="D107" s="63"/>
      <c r="E107" s="139"/>
      <c r="F107" s="139"/>
      <c r="G107" s="166" t="str">
        <f t="shared" si="2"/>
        <v/>
      </c>
      <c r="H107" s="64"/>
      <c r="I107" s="63"/>
      <c r="J107" s="63"/>
      <c r="K107" s="66"/>
      <c r="L107" s="65"/>
      <c r="M107" s="67"/>
      <c r="N107" s="65"/>
      <c r="O107" s="65"/>
      <c r="P107" s="80"/>
    </row>
    <row r="108" spans="1:16" ht="29.45" customHeight="1" thickBot="1" x14ac:dyDescent="0.3">
      <c r="O108" s="179"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25">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25">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25">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25">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25">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25">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25">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25">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25">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25">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25">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25">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25">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25">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25">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25">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25">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25">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25">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25">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25">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25">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25">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25">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25">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25">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25">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25">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25">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25">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25">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25">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25">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25">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25">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25">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25">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25">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25">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25">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25">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25">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25">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
      <c r="O161" s="179"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37" t="s">
        <v>2675</v>
      </c>
      <c r="J179" s="238"/>
      <c r="K179" s="238"/>
      <c r="L179" s="239"/>
      <c r="M179" s="172"/>
      <c r="O179" s="8"/>
      <c r="Q179" s="19"/>
      <c r="R179" s="173" t="str">
        <f>IF(M179&gt;0,SUM(S179+M179),"")</f>
        <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92" t="s">
        <v>2633</v>
      </c>
      <c r="E185" s="95">
        <f>+(C185*SUM(K20:K35))</f>
        <v>148890738.15000001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26" t="s">
        <v>24</v>
      </c>
      <c r="J192" s="5" t="s">
        <v>2642</v>
      </c>
      <c r="K192" s="5"/>
      <c r="M192" s="5"/>
      <c r="N192" s="5"/>
      <c r="O192" s="8"/>
      <c r="Q192" s="148"/>
      <c r="R192" s="149"/>
      <c r="S192" s="149"/>
      <c r="T192" s="148"/>
    </row>
    <row r="193" spans="1:18" x14ac:dyDescent="0.25">
      <c r="A193" s="9"/>
      <c r="C193" s="122">
        <v>43697</v>
      </c>
      <c r="D193" s="5"/>
      <c r="E193" s="121">
        <v>2102</v>
      </c>
      <c r="F193" s="5"/>
      <c r="G193" s="5"/>
      <c r="H193" s="141" t="s">
        <v>2741</v>
      </c>
      <c r="J193" s="5"/>
      <c r="K193" s="122">
        <v>40923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HYPERLINK("#Integrante_1!A1","INICIO")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2741</v>
      </c>
      <c r="D211" s="21"/>
      <c r="G211" s="27" t="s">
        <v>2625</v>
      </c>
      <c r="H211" s="142" t="s">
        <v>2742</v>
      </c>
      <c r="J211" s="27" t="s">
        <v>2627</v>
      </c>
      <c r="K211" s="142" t="s">
        <v>2742</v>
      </c>
      <c r="L211" s="21"/>
      <c r="M211" s="21"/>
      <c r="N211" s="21"/>
      <c r="O211" s="8"/>
    </row>
    <row r="212" spans="1:15" x14ac:dyDescent="0.25">
      <c r="A212" s="9"/>
      <c r="B212" s="27" t="s">
        <v>2624</v>
      </c>
      <c r="C212" s="141" t="s">
        <v>2741</v>
      </c>
      <c r="D212" s="21"/>
      <c r="G212" s="27" t="s">
        <v>2626</v>
      </c>
      <c r="H212" s="142" t="s">
        <v>2743</v>
      </c>
      <c r="J212" s="27" t="s">
        <v>2628</v>
      </c>
      <c r="K212" s="141" t="s">
        <v>2744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HYPERLINK("#Integrante_2!B20","IDENTIFICACIÓN DEL OFERENTE")</f>
        <v>IDENTIFICACIÓN DEL OFERENTE</v>
      </c>
      <c r="C8" s="182"/>
      <c r="D8" s="186"/>
      <c r="E8" s="208" t="str">
        <f>HYPERLINK("#Integrante_2!A109","CAPACIDAD RESIDUAL")</f>
        <v>CAPACIDAD RESIDUAL</v>
      </c>
      <c r="F8" s="209"/>
      <c r="G8" s="210"/>
      <c r="H8" s="187"/>
      <c r="I8" s="179" t="str">
        <f>HYPERLINK("#Integrante_2!N162","DISCAPACIDAD")</f>
        <v>DISCAPACIDAD</v>
      </c>
      <c r="J8" s="183"/>
      <c r="K8" s="179" t="str">
        <f>HYPERLINK("#Integrante_2!A188","TRAYECTORIA")</f>
        <v>TRAYECTORIA</v>
      </c>
      <c r="L8" s="182"/>
      <c r="M8" s="36"/>
      <c r="N8" s="36"/>
      <c r="O8" s="43"/>
    </row>
    <row r="9" spans="1:20" ht="30.75" customHeight="1" thickBot="1" x14ac:dyDescent="0.3">
      <c r="A9" s="185"/>
      <c r="B9" s="179" t="str">
        <f>HYPERLINK("#Integrante_2!I20","DATOS CONTRATO INVITACIÓN")</f>
        <v>DATOS CONTRATO INVITACIÓN</v>
      </c>
      <c r="C9" s="182"/>
      <c r="D9" s="182"/>
      <c r="E9" s="208" t="str">
        <f>HYPERLINK("#Integrante_2!A162","TALENTO HUMANO")</f>
        <v>TALENTO HUMANO</v>
      </c>
      <c r="F9" s="209"/>
      <c r="G9" s="210"/>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
      <c r="A10" s="185"/>
      <c r="B10" s="179" t="str">
        <f>HYPERLINK("#Integrante_2!B48","EXPERIENCIA TERRITORIAL")</f>
        <v>EXPERIENCIA TERRITORIAL</v>
      </c>
      <c r="C10" s="182"/>
      <c r="D10" s="182"/>
      <c r="E10" s="208" t="str">
        <f>HYPERLINK("#Integrante_2!F162","INFRAESTRUCTURA")</f>
        <v>INFRAESTRUCTURA</v>
      </c>
      <c r="F10" s="209"/>
      <c r="G10" s="210"/>
      <c r="H10" s="187"/>
      <c r="I10" s="179" t="str">
        <f>HYPERLINK("#Integrante_2!L176","VALOR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900517757</v>
      </c>
      <c r="C20" s="5"/>
      <c r="D20" s="162"/>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CORPORACIÓN PARA EL DESARROLLO EMPRESARIAL Y SOCIAL DE COLOMBIA CODESCO</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25">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25">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25">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25">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25">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25">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25">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25">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25">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
      <c r="O161" s="179"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t="s">
        <v>2622</v>
      </c>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148890738.15000001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50"/>
      <c r="Q192" s="148"/>
      <c r="R192" s="149"/>
      <c r="S192" s="149"/>
      <c r="T192" s="148"/>
    </row>
    <row r="193" spans="1:18" x14ac:dyDescent="0.25">
      <c r="A193" s="9"/>
      <c r="C193" s="122">
        <v>43822</v>
      </c>
      <c r="D193" s="5"/>
      <c r="E193" s="121">
        <v>3421</v>
      </c>
      <c r="F193" s="5"/>
      <c r="G193" s="5"/>
      <c r="H193" s="141" t="s">
        <v>2749</v>
      </c>
      <c r="J193" s="5"/>
      <c r="K193" s="122"/>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HYPERLINK("#Integrante_2!A1","INICIO")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2749</v>
      </c>
      <c r="D211" s="21"/>
      <c r="G211" s="27" t="s">
        <v>2625</v>
      </c>
      <c r="H211" s="142" t="s">
        <v>2750</v>
      </c>
      <c r="J211" s="27" t="s">
        <v>2627</v>
      </c>
      <c r="K211" s="142" t="s">
        <v>2752</v>
      </c>
      <c r="L211" s="21"/>
      <c r="M211" s="21"/>
      <c r="N211" s="21"/>
      <c r="O211" s="8"/>
    </row>
    <row r="212" spans="1:15" x14ac:dyDescent="0.25">
      <c r="A212" s="9"/>
      <c r="B212" s="27" t="s">
        <v>2624</v>
      </c>
      <c r="C212" s="141" t="s">
        <v>2749</v>
      </c>
      <c r="D212" s="21"/>
      <c r="G212" s="27" t="s">
        <v>2626</v>
      </c>
      <c r="H212" s="142" t="s">
        <v>2751</v>
      </c>
      <c r="J212" s="27" t="s">
        <v>2628</v>
      </c>
      <c r="K212" s="141"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3"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HYPERLINK("#Integrante_3!B20","IDENTIFICACIÓN DEL OFERENTE")</f>
        <v>IDENTIFICACIÓN DEL OFERENTE</v>
      </c>
      <c r="C8" s="182"/>
      <c r="D8" s="186"/>
      <c r="E8" s="208" t="str">
        <f>HYPERLINK("#Integrante_3!A109","CAPACIDAD RESIDUAL")</f>
        <v>CAPACIDAD RESIDUAL</v>
      </c>
      <c r="F8" s="209"/>
      <c r="G8" s="210"/>
      <c r="H8" s="187"/>
      <c r="I8" s="179" t="str">
        <f>HYPERLINK("#Integrante_3!N162","DISCAPACIDAD")</f>
        <v>DISCAPACIDAD</v>
      </c>
      <c r="J8" s="183"/>
      <c r="K8" s="179" t="str">
        <f>HYPERLINK("#Integrante_3!A188","TRAYECTORIA")</f>
        <v>TRAYECTORIA</v>
      </c>
      <c r="L8" s="182"/>
      <c r="M8" s="36"/>
      <c r="N8" s="36"/>
      <c r="O8" s="43"/>
    </row>
    <row r="9" spans="1:20" ht="30.75" customHeight="1" thickBot="1" x14ac:dyDescent="0.3">
      <c r="A9" s="185"/>
      <c r="B9" s="179" t="str">
        <f>HYPERLINK("#Integrante_3!I20","DATOS CONTRATO INVITACIÓN")</f>
        <v>DATOS CONTRATO INVITACIÓN</v>
      </c>
      <c r="C9" s="182"/>
      <c r="D9" s="182"/>
      <c r="E9" s="208" t="str">
        <f>HYPERLINK("#Integrante_3!A162","TALENTO HUMANO")</f>
        <v>TALENTO HUMANO</v>
      </c>
      <c r="F9" s="209"/>
      <c r="G9" s="210"/>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
      <c r="A10" s="185"/>
      <c r="B10" s="179" t="str">
        <f>HYPERLINK("#Integrante_3!B48","EXPERIENCIA TERRITORIAL")</f>
        <v>EXPERIENCIA TERRITORIAL</v>
      </c>
      <c r="C10" s="182"/>
      <c r="D10" s="182"/>
      <c r="E10" s="208" t="str">
        <f>HYPERLINK("#Integrante_3!F162","INFRAESTRUCTURA")</f>
        <v>INFRAESTRUCTURA</v>
      </c>
      <c r="F10" s="209"/>
      <c r="G10" s="210"/>
      <c r="H10" s="187"/>
      <c r="I10" s="179" t="str">
        <f>HYPERLINK("#Integrante_3!L176","VALOR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901223062</v>
      </c>
      <c r="C20" s="5"/>
      <c r="D20" s="162"/>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ASOCIACIÓN SOCIAL DE RESILENCIA CON IMPACTO INTEGRAL EN FAMILIA Y COMUNIDADES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25">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25">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25">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25">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25">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25">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25">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25">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25">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25">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25">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25">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25">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25">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25">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25">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25">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25">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25">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25">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25">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25">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25">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25">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25">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25">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25">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
      <c r="O159" s="179"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2675</v>
      </c>
      <c r="J174" s="263"/>
      <c r="K174" s="263"/>
      <c r="L174" s="263"/>
      <c r="M174" s="263"/>
      <c r="O174" s="179"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58"/>
      <c r="S175" s="19"/>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58" t="s">
        <v>2623</v>
      </c>
      <c r="S176" s="19"/>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2675</v>
      </c>
      <c r="J177" s="221"/>
      <c r="K177" s="221"/>
      <c r="L177" s="222"/>
      <c r="M177" s="172"/>
      <c r="O177" s="8"/>
      <c r="Q177" s="19"/>
      <c r="R177" s="173" t="str">
        <f>IF(M177&gt;0,SUM(L177+M177),"")</f>
        <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148890738.15000001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43819</v>
      </c>
      <c r="D191" s="5"/>
      <c r="E191" s="121">
        <v>3414</v>
      </c>
      <c r="F191" s="5"/>
      <c r="G191" s="5"/>
      <c r="H191" s="121" t="s">
        <v>2748</v>
      </c>
      <c r="J191" s="5"/>
      <c r="K191" s="122">
        <v>41306</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HYPERLINK("#Integrante_3!A1","INICIO")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1" t="s">
        <v>2745</v>
      </c>
      <c r="D209" s="21"/>
      <c r="G209" s="27" t="s">
        <v>2625</v>
      </c>
      <c r="H209" s="194" t="s">
        <v>2746</v>
      </c>
      <c r="J209" s="27" t="s">
        <v>2627</v>
      </c>
      <c r="K209" s="194" t="s">
        <v>2746</v>
      </c>
      <c r="L209" s="21"/>
      <c r="M209" s="21"/>
      <c r="N209" s="21"/>
      <c r="O209" s="8"/>
    </row>
    <row r="210" spans="1:15" x14ac:dyDescent="0.25">
      <c r="A210" s="9"/>
      <c r="B210" s="27" t="s">
        <v>2624</v>
      </c>
      <c r="C210" s="121" t="s">
        <v>2745</v>
      </c>
      <c r="D210" s="21"/>
      <c r="G210" s="27" t="s">
        <v>2626</v>
      </c>
      <c r="H210" s="194">
        <v>3045334669</v>
      </c>
      <c r="J210" s="27" t="s">
        <v>2628</v>
      </c>
      <c r="K210" s="121" t="s">
        <v>2747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4" zoomScale="70" zoomScaleNormal="7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HYPERLINK("#Integrante_4!B20","IDENTIFICACIÓN DEL OFERENTE")</f>
        <v>IDENTIFICACIÓN DEL OFERENTE</v>
      </c>
      <c r="C8" s="182"/>
      <c r="D8" s="186"/>
      <c r="E8" s="208" t="str">
        <f>HYPERLINK("#Integrante_4!A109","CAPACIDAD RESIDUAL")</f>
        <v>CAPACIDAD RESIDUAL</v>
      </c>
      <c r="F8" s="209"/>
      <c r="G8" s="210"/>
      <c r="H8" s="187"/>
      <c r="I8" s="179" t="str">
        <f>HYPERLINK("#Integrante_4!N162","DISCAPACIDAD")</f>
        <v>DISCAPACIDAD</v>
      </c>
      <c r="J8" s="183"/>
      <c r="K8" s="179" t="str">
        <f>HYPERLINK("#Integrante_4!A188","TRAYECTORIA")</f>
        <v>TRAYECTORIA</v>
      </c>
      <c r="L8" s="182"/>
      <c r="M8" s="36"/>
      <c r="N8" s="36"/>
      <c r="O8" s="43"/>
    </row>
    <row r="9" spans="1:20" ht="30.75" customHeight="1" thickBot="1" x14ac:dyDescent="0.3">
      <c r="A9" s="185"/>
      <c r="B9" s="179" t="str">
        <f>HYPERLINK("#Integrante_4!I20","DATOS CONTRATO INVITACIÓN")</f>
        <v>DATOS CONTRATO INVITACIÓN</v>
      </c>
      <c r="C9" s="182"/>
      <c r="D9" s="182"/>
      <c r="E9" s="208" t="str">
        <f>HYPERLINK("#Integrante_4!A162","TALENTO HUMANO")</f>
        <v>TALENTO HUMANO</v>
      </c>
      <c r="F9" s="209"/>
      <c r="G9" s="210"/>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
      <c r="A10" s="185"/>
      <c r="B10" s="179" t="str">
        <f>HYPERLINK("#Integrante_4!B48","EXPERIENCIA TERRITORIAL")</f>
        <v>EXPERIENCIA TERRITORIAL</v>
      </c>
      <c r="C10" s="182"/>
      <c r="D10" s="182"/>
      <c r="E10" s="208" t="str">
        <f>HYPERLINK("#Integrante_4!F162","INFRAESTRUCTURA")</f>
        <v>INFRAESTRUCTURA</v>
      </c>
      <c r="F10" s="209"/>
      <c r="G10" s="210"/>
      <c r="H10" s="187"/>
      <c r="I10" s="179" t="str">
        <f>HYPERLINK("#Integrante_4!L176","VALOR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806007528</v>
      </c>
      <c r="C20" s="5"/>
      <c r="D20" s="162"/>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ORGANIZACION TIEMPOS DE PAZ</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25">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25">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25">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25">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25">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25">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25">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25">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25">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25">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25">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25">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25">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25">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25">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25">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25">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25">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25">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25">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25">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25">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25">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25">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25">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25">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25">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25">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13"/>
      <c r="N107" s="120"/>
      <c r="O107" s="120"/>
      <c r="P107" s="80"/>
    </row>
    <row r="108" spans="1:16" ht="29.45" customHeight="1" thickBot="1" x14ac:dyDescent="0.3">
      <c r="O108" s="179"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25">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25">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25">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25">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25">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25">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25">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25">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25">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25">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25">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25">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25">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25">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25">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25">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
      <c r="O161" s="179"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58"/>
      <c r="S177" s="19"/>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58" t="s">
        <v>2623</v>
      </c>
      <c r="S178" s="19"/>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2675</v>
      </c>
      <c r="J179" s="221"/>
      <c r="K179" s="221"/>
      <c r="L179" s="222"/>
      <c r="M179" s="172"/>
      <c r="O179" s="8"/>
      <c r="Q179" s="19"/>
      <c r="R179" s="173" t="str">
        <f>IF(M179&gt;0,SUM(L179+M179),"")</f>
        <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148890738.15000001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40879</v>
      </c>
      <c r="D193" s="5"/>
      <c r="E193" s="121">
        <v>1908</v>
      </c>
      <c r="F193" s="5"/>
      <c r="G193" s="5"/>
      <c r="H193" s="121" t="s">
        <v>2754</v>
      </c>
      <c r="J193" s="5"/>
      <c r="K193" s="122">
        <v>37288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HYPERLINK("#Integrante_4!A1","INICIO")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1" t="s">
        <v>2754</v>
      </c>
      <c r="D211" s="21"/>
      <c r="G211" s="27" t="s">
        <v>2625</v>
      </c>
      <c r="H211" s="142" t="s">
        <v>2802</v>
      </c>
      <c r="J211" s="27" t="s">
        <v>2627</v>
      </c>
      <c r="K211" s="142" t="s">
        <v>2802</v>
      </c>
      <c r="L211" s="21"/>
      <c r="M211" s="21"/>
      <c r="N211" s="21"/>
      <c r="O211" s="8"/>
    </row>
    <row r="212" spans="1:15" x14ac:dyDescent="0.25">
      <c r="A212" s="9"/>
      <c r="B212" s="27" t="s">
        <v>2624</v>
      </c>
      <c r="C212" s="121" t="s">
        <v>2754</v>
      </c>
      <c r="D212" s="21"/>
      <c r="G212" s="27" t="s">
        <v>2626</v>
      </c>
      <c r="H212" s="142" t="s">
        <v>2803</v>
      </c>
      <c r="J212" s="27" t="s">
        <v>2628</v>
      </c>
      <c r="K212" s="141" t="s">
        <v>2804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60" zoomScaleNormal="60" zoomScaleSheetLayoutView="40" zoomScalePageLayoutView="40" workbookViewId="0">
      <selection activeCell="K20" sqref="K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HYPERLINK("#Integrante_5!B20","IDENTIFICACIÓN DEL OFERENTE")</f>
        <v>IDENTIFICACIÓN DEL OFERENTE</v>
      </c>
      <c r="C8" s="182"/>
      <c r="D8" s="186"/>
      <c r="E8" s="208" t="str">
        <f>HYPERLINK("#Integrante_5!A109","CAPACIDAD RESIDUAL")</f>
        <v>CAPACIDAD RESIDUAL</v>
      </c>
      <c r="F8" s="209"/>
      <c r="G8" s="210"/>
      <c r="H8" s="187"/>
      <c r="I8" s="179" t="str">
        <f>HYPERLINK("#Integrante_5!N162","DISCAPACIDAD")</f>
        <v>DISCAPACIDAD</v>
      </c>
      <c r="J8" s="183"/>
      <c r="K8" s="179" t="str">
        <f>HYPERLINK("#Integrante_5!A188","TRAYECTORIA")</f>
        <v>TRAYECTORIA</v>
      </c>
      <c r="L8" s="182"/>
      <c r="M8" s="36"/>
      <c r="N8" s="36"/>
      <c r="O8" s="43"/>
    </row>
    <row r="9" spans="1:20" ht="30.75" customHeight="1" thickBot="1" x14ac:dyDescent="0.3">
      <c r="A9" s="185"/>
      <c r="B9" s="179" t="str">
        <f>HYPERLINK("#Integrante_5!I20","DATOS CONTRATO INVITACIÓN")</f>
        <v>DATOS CONTRATO INVITACIÓN</v>
      </c>
      <c r="C9" s="182"/>
      <c r="D9" s="182"/>
      <c r="E9" s="208" t="str">
        <f>HYPERLINK("#Integrante_5!A162","TALENTO HUMANO")</f>
        <v>TALENTO HUMANO</v>
      </c>
      <c r="F9" s="209"/>
      <c r="G9" s="210"/>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
      <c r="A10" s="185"/>
      <c r="B10" s="179" t="str">
        <f>HYPERLINK("#Integrante_5!B48","EXPERIENCIA TERRITORIAL")</f>
        <v>EXPERIENCIA TERRITORIAL</v>
      </c>
      <c r="C10" s="182"/>
      <c r="D10" s="182"/>
      <c r="E10" s="208" t="str">
        <f>HYPERLINK("#Integrante_5!F162","INFRAESTRUCTURA")</f>
        <v>INFRAESTRUCTURA</v>
      </c>
      <c r="F10" s="209"/>
      <c r="G10" s="210"/>
      <c r="H10" s="187"/>
      <c r="I10" s="179" t="str">
        <f>HYPERLINK("#Integrante_5!L176","VALOR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0.19</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900072094</v>
      </c>
      <c r="C20" s="5"/>
      <c r="D20" s="162"/>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LOS FLAMINGOS</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25">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25">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25">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25">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25">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25">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25">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25">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25">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25">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25">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25">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25">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25">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25">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25">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25">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25">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25">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25">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25">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25">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25">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25">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25">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25">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25">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25">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25">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25">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25">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25">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25">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25">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25">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25">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25">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25">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25">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25">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25">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25">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25">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25">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25">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25">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25">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25">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25">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25">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25">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25">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25">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25">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25">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25">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25">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25">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
      <c r="A107" s="138">
        <v>60</v>
      </c>
      <c r="B107" s="118"/>
      <c r="C107" s="120"/>
      <c r="D107" s="117"/>
      <c r="E107" s="139"/>
      <c r="F107" s="139"/>
      <c r="G107" s="166" t="str">
        <f t="shared" si="1"/>
        <v/>
      </c>
      <c r="H107" s="118"/>
      <c r="I107" s="117"/>
      <c r="J107" s="117"/>
      <c r="K107" s="119"/>
      <c r="L107" s="120"/>
      <c r="M107" s="175"/>
      <c r="N107" s="120"/>
      <c r="O107" s="120"/>
      <c r="P107" s="80"/>
    </row>
    <row r="108" spans="1:16" ht="29.45" customHeight="1" thickBot="1" x14ac:dyDescent="0.3">
      <c r="O108" s="179"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25">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25">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25">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25">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25">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25">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25">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25">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25">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25">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25">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25">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25">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25">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25">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25">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25">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25">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25">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25">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25">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25">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25">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25">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25">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25">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25">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25">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25">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25">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25">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25">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25">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25">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25">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25">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25">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25">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25">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25">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25">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25">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25">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
      <c r="O159" s="179"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2665</v>
      </c>
      <c r="B161" s="249"/>
      <c r="C161" s="249"/>
      <c r="D161" s="249"/>
      <c r="E161" s="250"/>
      <c r="F161" s="251" t="s">
        <v>2666</v>
      </c>
      <c r="G161" s="251"/>
      <c r="H161" s="251"/>
      <c r="I161" s="248" t="s">
        <v>2635</v>
      </c>
      <c r="J161" s="249"/>
      <c r="K161" s="249"/>
      <c r="L161" s="249"/>
      <c r="M161" s="249"/>
      <c r="N161" s="249"/>
      <c r="O161" s="250"/>
    </row>
    <row r="162" spans="1:28" ht="9" customHeight="1" x14ac:dyDescent="0.25">
      <c r="A162" s="159"/>
      <c r="B162" s="160"/>
      <c r="C162" s="160"/>
      <c r="E162" s="8"/>
      <c r="F162" s="160"/>
      <c r="G162" s="160"/>
      <c r="H162" s="160"/>
      <c r="I162" s="159"/>
      <c r="J162" s="160"/>
      <c r="K162" s="5"/>
      <c r="L162" s="5"/>
      <c r="M162" s="5"/>
      <c r="N162" s="151"/>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2" t="s">
        <v>14</v>
      </c>
      <c r="E164" s="8"/>
      <c r="F164" s="5"/>
      <c r="G164" s="161"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2663</v>
      </c>
      <c r="C166" s="266"/>
      <c r="D166" s="266"/>
      <c r="E166" s="8"/>
      <c r="F166" s="5"/>
      <c r="H166" s="82" t="s">
        <v>2662</v>
      </c>
      <c r="I166" s="255"/>
      <c r="J166" s="256"/>
      <c r="K166" s="256"/>
      <c r="L166" s="256"/>
      <c r="M166" s="256"/>
      <c r="N166" s="256"/>
      <c r="O166" s="25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2678</v>
      </c>
      <c r="B170" s="203"/>
      <c r="C170" s="203"/>
      <c r="D170" s="203"/>
      <c r="E170" s="203"/>
      <c r="F170" s="203"/>
      <c r="G170" s="203"/>
      <c r="H170" s="203"/>
      <c r="I170" s="203"/>
      <c r="J170" s="203"/>
      <c r="K170" s="203"/>
      <c r="L170" s="203"/>
      <c r="M170" s="203"/>
      <c r="N170" s="203"/>
      <c r="O170" s="207"/>
      <c r="P170" s="77"/>
    </row>
    <row r="171" spans="1:28" ht="15" customHeight="1" x14ac:dyDescent="0.25">
      <c r="A171" s="223" t="s">
        <v>2677</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2671</v>
      </c>
      <c r="C174" s="258"/>
      <c r="D174" s="258"/>
      <c r="E174" s="258"/>
      <c r="F174" s="258"/>
      <c r="G174" s="258"/>
      <c r="H174" s="20"/>
      <c r="I174" s="262" t="s">
        <v>2679</v>
      </c>
      <c r="J174" s="263"/>
      <c r="K174" s="263"/>
      <c r="L174" s="263"/>
      <c r="M174" s="263"/>
      <c r="O174" s="179"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2680</v>
      </c>
      <c r="O175" s="8"/>
      <c r="Q175" s="19"/>
      <c r="R175" s="19"/>
      <c r="S175" s="158"/>
      <c r="T175" s="19"/>
      <c r="U175" s="19"/>
      <c r="V175" s="19"/>
      <c r="W175" s="19"/>
      <c r="X175" s="19"/>
      <c r="Y175" s="19"/>
      <c r="Z175" s="19"/>
      <c r="AA175" s="19"/>
      <c r="AB175" s="19"/>
    </row>
    <row r="176" spans="1:28" ht="23.25" x14ac:dyDescent="0.25">
      <c r="A176" s="9"/>
      <c r="B176" s="259"/>
      <c r="C176" s="260"/>
      <c r="D176" s="261"/>
      <c r="E176" s="158" t="s">
        <v>2621</v>
      </c>
      <c r="F176" s="158" t="s">
        <v>2622</v>
      </c>
      <c r="G176" s="158" t="s">
        <v>2623</v>
      </c>
      <c r="H176" s="5"/>
      <c r="I176" s="259"/>
      <c r="J176" s="260"/>
      <c r="K176" s="260"/>
      <c r="L176" s="261"/>
      <c r="M176" s="241"/>
      <c r="O176" s="8"/>
      <c r="Q176" s="19"/>
      <c r="R176" s="19"/>
      <c r="S176" s="158" t="s">
        <v>2623</v>
      </c>
      <c r="T176" s="19"/>
      <c r="U176" s="19"/>
      <c r="V176" s="19"/>
      <c r="W176" s="19"/>
      <c r="X176" s="19"/>
      <c r="Y176" s="19"/>
      <c r="Z176" s="19"/>
      <c r="AA176" s="19"/>
      <c r="AB176" s="19"/>
    </row>
    <row r="177" spans="1:28" ht="23.25" x14ac:dyDescent="0.25">
      <c r="A177" s="9"/>
      <c r="B177" s="229" t="s">
        <v>2671</v>
      </c>
      <c r="C177" s="229"/>
      <c r="D177" s="229"/>
      <c r="E177" s="24">
        <v>0.02</v>
      </c>
      <c r="F177" s="172">
        <v>0.03</v>
      </c>
      <c r="G177" s="173">
        <f>IF(F177&gt;0,SUM(E177+F177),"")</f>
        <v>0.05</v>
      </c>
      <c r="H177" s="5"/>
      <c r="I177" s="220" t="s">
        <v>2673</v>
      </c>
      <c r="J177" s="221"/>
      <c r="K177" s="221"/>
      <c r="L177" s="222"/>
      <c r="M177" s="172"/>
      <c r="O177" s="8"/>
      <c r="Q177" s="19"/>
      <c r="R177" s="19"/>
      <c r="S177" s="173"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57" t="str">
        <f>IF(F178&gt;0,SUM(E178+F178),"")</f>
        <v/>
      </c>
      <c r="H178" s="5"/>
      <c r="I178" s="220" t="s">
        <v>1169</v>
      </c>
      <c r="J178" s="221"/>
      <c r="K178" s="222"/>
      <c r="L178" s="24">
        <v>0.02</v>
      </c>
      <c r="M178" s="69"/>
      <c r="N178" s="157"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57" t="str">
        <f>IF(F179&gt;0,SUM(E179+F179),"")</f>
        <v/>
      </c>
      <c r="H179" s="5"/>
      <c r="I179" s="220" t="s">
        <v>1170</v>
      </c>
      <c r="J179" s="221"/>
      <c r="K179" s="222"/>
      <c r="L179" s="24">
        <v>0.02</v>
      </c>
      <c r="M179" s="69"/>
      <c r="N179" s="157"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57" t="str">
        <f>IF(F180&gt;0,SUM(E180+F180),"")</f>
        <v/>
      </c>
      <c r="H180" s="5"/>
      <c r="I180" s="220" t="s">
        <v>1171</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78">
        <f>+SUM(G177:G180)</f>
        <v>0.05</v>
      </c>
      <c r="D183" s="163" t="s">
        <v>2633</v>
      </c>
      <c r="E183" s="95">
        <f>+(C183*SUM(K20:K35))</f>
        <v>148890738.15000001</v>
      </c>
      <c r="F183" s="93"/>
      <c r="G183" s="94"/>
      <c r="H183" s="89"/>
      <c r="I183" s="91" t="s">
        <v>2632</v>
      </c>
      <c r="J183" s="178">
        <f>M177</f>
        <v>0</v>
      </c>
      <c r="K183" s="230" t="s">
        <v>2633</v>
      </c>
      <c r="L183" s="230"/>
      <c r="M183" s="95">
        <f>+J183*K20</f>
        <v>0</v>
      </c>
      <c r="N183" s="96"/>
      <c r="O183" s="97"/>
    </row>
    <row r="184" spans="1:28" ht="15.75" thickBot="1" x14ac:dyDescent="0.3">
      <c r="A184" s="10"/>
      <c r="B184" s="98"/>
      <c r="C184" s="98"/>
      <c r="D184" s="98"/>
      <c r="E184" s="98"/>
      <c r="F184" s="98"/>
      <c r="G184" s="98"/>
      <c r="H184" s="98"/>
      <c r="I184" s="174" t="s">
        <v>2676</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47"/>
      <c r="R189" s="147"/>
      <c r="S189" s="147"/>
      <c r="T189" s="147"/>
    </row>
    <row r="190" spans="1:28" x14ac:dyDescent="0.25">
      <c r="A190" s="9"/>
      <c r="B190" s="245" t="s">
        <v>2641</v>
      </c>
      <c r="C190" s="245"/>
      <c r="E190" s="5" t="s">
        <v>20</v>
      </c>
      <c r="H190" s="161" t="s">
        <v>24</v>
      </c>
      <c r="J190" s="5" t="s">
        <v>2642</v>
      </c>
      <c r="K190" s="5"/>
      <c r="M190" s="5"/>
      <c r="N190" s="5"/>
      <c r="O190" s="8"/>
      <c r="Q190" s="148"/>
      <c r="R190" s="149"/>
      <c r="S190" s="149"/>
      <c r="T190" s="148"/>
    </row>
    <row r="191" spans="1:28" x14ac:dyDescent="0.25">
      <c r="A191" s="9"/>
      <c r="C191" s="122">
        <v>42303</v>
      </c>
      <c r="D191" s="5"/>
      <c r="E191" s="121">
        <v>2386</v>
      </c>
      <c r="F191" s="5"/>
      <c r="G191" s="5"/>
      <c r="H191" s="141" t="s">
        <v>2909</v>
      </c>
      <c r="J191" s="5"/>
      <c r="K191" s="122">
        <v>42401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79" t="str">
        <f>HYPERLINK("#Integrante_5!A1","INICIO")</f>
        <v>INICIO</v>
      </c>
    </row>
    <row r="197" spans="1:18" ht="231" customHeight="1" x14ac:dyDescent="0.25">
      <c r="A197" s="9"/>
      <c r="B197" s="219" t="s">
        <v>2664</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1" t="s">
        <v>2909</v>
      </c>
      <c r="D209" s="21"/>
      <c r="G209" s="27" t="s">
        <v>2625</v>
      </c>
      <c r="H209" s="142" t="s">
        <v>2910</v>
      </c>
      <c r="J209" s="27" t="s">
        <v>2627</v>
      </c>
      <c r="K209" s="142" t="s">
        <v>2910</v>
      </c>
      <c r="L209" s="21"/>
      <c r="M209" s="21"/>
      <c r="N209" s="21"/>
      <c r="O209" s="8"/>
    </row>
    <row r="210" spans="1:15" x14ac:dyDescent="0.25">
      <c r="A210" s="9"/>
      <c r="B210" s="27" t="s">
        <v>2624</v>
      </c>
      <c r="C210" s="141" t="s">
        <v>2909</v>
      </c>
      <c r="D210" s="21"/>
      <c r="G210" s="27" t="s">
        <v>2626</v>
      </c>
      <c r="H210" s="142" t="s">
        <v>2911</v>
      </c>
      <c r="J210" s="27" t="s">
        <v>2628</v>
      </c>
      <c r="K210" s="141" t="s">
        <v>2912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 zoomScale="54" zoomScaleNormal="54" zoomScaleSheetLayoutView="40" zoomScalePageLayoutView="40" workbookViewId="0">
      <selection activeCell="F28" sqref="F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2659</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65">
        <f ca="1">NOW()</f>
        <v>44194.896448842592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5"/>
      <c r="B8" s="179" t="str">
        <f>HYPERLINK("#Integrante_6!B20","IDENTIFICACIÓN DEL OFERENTE")</f>
        <v>IDENTIFICACIÓN DEL OFERENTE</v>
      </c>
      <c r="C8" s="182"/>
      <c r="D8" s="186"/>
      <c r="E8" s="208" t="str">
        <f>HYPERLINK("#Integrante_6!A109","CAPACIDAD RESIDUAL")</f>
        <v>CAPACIDAD RESIDUAL</v>
      </c>
      <c r="F8" s="209"/>
      <c r="G8" s="210"/>
      <c r="H8" s="187"/>
      <c r="I8" s="179" t="str">
        <f>HYPERLINK("#Integrante_6!N162","DISCAPACIDAD")</f>
        <v>DISCAPACIDAD</v>
      </c>
      <c r="J8" s="183"/>
      <c r="K8" s="179" t="str">
        <f>HYPERLINK("#Integrante_6!A188","TRAYECTORIA")</f>
        <v>TRAYECTORIA</v>
      </c>
      <c r="L8" s="182"/>
      <c r="M8" s="36"/>
      <c r="N8" s="36"/>
      <c r="O8" s="43"/>
    </row>
    <row r="9" spans="1:20" ht="30.75" customHeight="1" thickBot="1" x14ac:dyDescent="0.3">
      <c r="A9" s="185"/>
      <c r="B9" s="179" t="str">
        <f>HYPERLINK("#Integrante_6!I20","DATOS CONTRATO INVITACIÓN")</f>
        <v>DATOS CONTRATO INVITACIÓN</v>
      </c>
      <c r="C9" s="182"/>
      <c r="D9" s="182"/>
      <c r="E9" s="208" t="str">
        <f>HYPERLINK("#Integrante_6!A162","TALENTO HUMANO")</f>
        <v>TALENTO HUMANO</v>
      </c>
      <c r="F9" s="209"/>
      <c r="G9" s="210"/>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
      <c r="A10" s="185"/>
      <c r="B10" s="179" t="str">
        <f>HYPERLINK("#Integrante_6!B48","EXPERIENCIA TERRITORIAL")</f>
        <v>EXPERIENCIA TERRITORIAL</v>
      </c>
      <c r="C10" s="182"/>
      <c r="D10" s="182"/>
      <c r="E10" s="208" t="str">
        <f>HYPERLINK("#Integrante_6!F162","INFRAESTRUCTURA")</f>
        <v>INFRAESTRUCTURA</v>
      </c>
      <c r="F10" s="209"/>
      <c r="G10" s="210"/>
      <c r="H10" s="187"/>
      <c r="I10" s="179" t="str">
        <f>HYPERLINK("#Integrante_6!L176","VALOR TÉCNICO AGREGADO")</f>
        <v>VALOR TÉCNICO AGREGADO</v>
      </c>
      <c r="J10" s="184"/>
      <c r="K10" s="182"/>
      <c r="L10" s="182"/>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0" t="s">
        <v>2934</v>
      </c>
      <c r="D15" s="35"/>
      <c r="E15" s="35"/>
      <c r="F15" s="5"/>
      <c r="G15" s="32" t="s">
        <v>1168</v>
      </c>
      <c r="H15" s="104" t="s">
        <v>453</v>
      </c>
      <c r="I15" s="32" t="s">
        <v>2629</v>
      </c>
      <c r="J15" s="109" t="s">
        <v>2637</v>
      </c>
      <c r="L15" s="201" t="s">
        <v>8</v>
      </c>
      <c r="M15" s="201"/>
      <c r="N15" s="177">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1"/>
      <c r="D19" s="161"/>
      <c r="E19" s="154" t="s">
        <v>2669</v>
      </c>
      <c r="F19" s="155"/>
      <c r="G19" s="5"/>
      <c r="H19" s="211" t="s">
        <v>2644</v>
      </c>
      <c r="I19" s="134" t="s">
        <v>11</v>
      </c>
      <c r="J19" s="135" t="s">
        <v>10</v>
      </c>
      <c r="K19" s="135" t="s">
        <v>2613</v>
      </c>
      <c r="L19" s="135" t="s">
        <v>1161</v>
      </c>
      <c r="M19" s="135" t="s">
        <v>1162</v>
      </c>
      <c r="N19" s="136" t="s">
        <v>2614</v>
      </c>
      <c r="O19" s="131"/>
      <c r="Q19" s="51"/>
      <c r="R19" s="51"/>
    </row>
    <row r="20" spans="1:23" ht="30" customHeight="1" x14ac:dyDescent="0.25">
      <c r="A20" s="9"/>
      <c r="B20" s="110">
        <v>900038013</v>
      </c>
      <c r="C20" s="5"/>
      <c r="D20" s="162"/>
      <c r="E20" s="154" t="s">
        <v>2670</v>
      </c>
      <c r="F20" s="156"/>
      <c r="G20" s="5"/>
      <c r="H20" s="211"/>
      <c r="I20" s="143" t="s">
        <v>453</v>
      </c>
      <c r="J20" s="144" t="s">
        <v>980</v>
      </c>
      <c r="K20" s="145">
        <v>2977814763</v>
      </c>
      <c r="L20" s="146"/>
      <c r="M20" s="146">
        <v>44561</v>
      </c>
      <c r="N20" s="129">
        <f>+(M20-L20)/30</f>
        <v>1485.3666666666666</v>
      </c>
      <c r="O20" s="132"/>
      <c r="U20" s="128"/>
      <c r="V20" s="106">
        <f ca="1">NOW()</f>
        <v>44194.896448842592</v>
      </c>
      <c r="W20" s="106">
        <f ca="1">NOW()</f>
        <v>44194.896448842592</v>
      </c>
    </row>
    <row r="21" spans="1:23" ht="30" customHeight="1" outlineLevel="1" x14ac:dyDescent="0.25">
      <c r="A21" s="9"/>
      <c r="B21" s="71"/>
      <c r="C21" s="5"/>
      <c r="D21" s="5"/>
      <c r="E21" s="5"/>
      <c r="F21" s="5"/>
      <c r="G21" s="5"/>
      <c r="H21" s="164"/>
      <c r="I21" s="143"/>
      <c r="J21" s="144"/>
      <c r="K21" s="145"/>
      <c r="L21" s="146"/>
      <c r="M21" s="146"/>
      <c r="N21" s="129">
        <f t="shared" ref="N21:N35" si="0">+(M21-L21)/30</f>
        <v>0</v>
      </c>
      <c r="O21" s="133"/>
    </row>
    <row r="22" spans="1:23" ht="30" customHeight="1" outlineLevel="1" x14ac:dyDescent="0.25">
      <c r="A22" s="9"/>
      <c r="B22" s="71"/>
      <c r="C22" s="5"/>
      <c r="D22" s="5"/>
      <c r="E22" s="5"/>
      <c r="F22" s="5"/>
      <c r="G22" s="5"/>
      <c r="H22" s="164"/>
      <c r="I22" s="143"/>
      <c r="J22" s="144"/>
      <c r="K22" s="145"/>
      <c r="L22" s="146"/>
      <c r="M22" s="146"/>
      <c r="N22" s="130">
        <f t="shared" si="0"/>
        <v>0</v>
      </c>
      <c r="O22" s="133"/>
    </row>
    <row r="23" spans="1:23" ht="30" customHeight="1" outlineLevel="1" x14ac:dyDescent="0.25">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25">
      <c r="A24" s="9"/>
      <c r="B24" s="102"/>
      <c r="C24" s="21"/>
      <c r="D24" s="21"/>
      <c r="E24" s="21"/>
      <c r="F24" s="5"/>
      <c r="G24" s="5"/>
      <c r="H24" s="164"/>
      <c r="I24" s="143"/>
      <c r="J24" s="144"/>
      <c r="K24" s="145"/>
      <c r="L24" s="146"/>
      <c r="M24" s="146"/>
      <c r="N24" s="130">
        <f t="shared" si="0"/>
        <v>0</v>
      </c>
      <c r="O24" s="133"/>
    </row>
    <row r="25" spans="1:23" ht="30" customHeight="1" outlineLevel="1" x14ac:dyDescent="0.25">
      <c r="A25" s="9"/>
      <c r="B25" s="102"/>
      <c r="C25" s="21"/>
      <c r="D25" s="21"/>
      <c r="E25" s="21"/>
      <c r="F25" s="5"/>
      <c r="G25" s="5"/>
      <c r="H25" s="164"/>
      <c r="I25" s="143"/>
      <c r="J25" s="144"/>
      <c r="K25" s="145"/>
      <c r="L25" s="146"/>
      <c r="M25" s="146"/>
      <c r="N25" s="130">
        <f t="shared" si="0"/>
        <v>0</v>
      </c>
      <c r="O25" s="133"/>
    </row>
    <row r="26" spans="1:23" ht="30" customHeight="1" outlineLevel="1" x14ac:dyDescent="0.25">
      <c r="A26" s="9"/>
      <c r="B26" s="102"/>
      <c r="C26" s="21"/>
      <c r="D26" s="21"/>
      <c r="E26" s="21"/>
      <c r="F26" s="5"/>
      <c r="G26" s="5"/>
      <c r="H26" s="164"/>
      <c r="I26" s="143"/>
      <c r="J26" s="144"/>
      <c r="K26" s="145"/>
      <c r="L26" s="146"/>
      <c r="M26" s="146"/>
      <c r="N26" s="130">
        <f t="shared" si="0"/>
        <v>0</v>
      </c>
      <c r="O26" s="133"/>
    </row>
    <row r="27" spans="1:23" ht="30" customHeight="1" outlineLevel="1" x14ac:dyDescent="0.25">
      <c r="A27" s="9"/>
      <c r="B27" s="102"/>
      <c r="C27" s="21"/>
      <c r="D27" s="21"/>
      <c r="E27" s="21"/>
      <c r="F27" s="5"/>
      <c r="G27" s="5"/>
      <c r="H27" s="164"/>
      <c r="I27" s="143"/>
      <c r="J27" s="144"/>
      <c r="K27" s="145"/>
      <c r="L27" s="146"/>
      <c r="M27" s="146"/>
      <c r="N27" s="130">
        <f t="shared" si="0"/>
        <v>0</v>
      </c>
      <c r="O27" s="133"/>
    </row>
    <row r="28" spans="1:23" ht="30" customHeight="1" outlineLevel="1" x14ac:dyDescent="0.25">
      <c r="A28" s="9"/>
      <c r="B28" s="102"/>
      <c r="C28" s="21"/>
      <c r="D28" s="21"/>
      <c r="E28" s="21"/>
      <c r="F28" s="5"/>
      <c r="G28" s="5"/>
      <c r="H28" s="164"/>
      <c r="I28" s="143"/>
      <c r="J28" s="144"/>
      <c r="K28" s="145"/>
      <c r="L28" s="146"/>
      <c r="M28" s="146"/>
      <c r="N28" s="130">
        <f t="shared" si="0"/>
        <v>0</v>
      </c>
      <c r="O28" s="133"/>
    </row>
    <row r="29" spans="1:23" ht="30" customHeight="1" outlineLevel="1" x14ac:dyDescent="0.25">
      <c r="A29" s="9"/>
      <c r="B29" s="71"/>
      <c r="C29" s="5"/>
      <c r="D29" s="5"/>
      <c r="E29" s="5"/>
      <c r="F29" s="5"/>
      <c r="G29" s="5"/>
      <c r="H29" s="164"/>
      <c r="I29" s="143"/>
      <c r="J29" s="144"/>
      <c r="K29" s="145"/>
      <c r="L29" s="146"/>
      <c r="M29" s="146"/>
      <c r="N29" s="130">
        <f t="shared" si="0"/>
        <v>0</v>
      </c>
      <c r="O29" s="133"/>
    </row>
    <row r="30" spans="1:23" ht="30" customHeight="1" outlineLevel="1" x14ac:dyDescent="0.25">
      <c r="A30" s="9"/>
      <c r="B30" s="71"/>
      <c r="C30" s="5"/>
      <c r="D30" s="5"/>
      <c r="E30" s="5"/>
      <c r="F30" s="5"/>
      <c r="G30" s="5"/>
      <c r="H30" s="164"/>
      <c r="I30" s="143"/>
      <c r="J30" s="144"/>
      <c r="K30" s="145"/>
      <c r="L30" s="146"/>
      <c r="M30" s="146"/>
      <c r="N30" s="130">
        <f t="shared" si="0"/>
        <v>0</v>
      </c>
      <c r="O30" s="133"/>
    </row>
    <row r="31" spans="1:23" ht="30" customHeight="1" outlineLevel="1" x14ac:dyDescent="0.25">
      <c r="A31" s="9"/>
      <c r="B31" s="71"/>
      <c r="C31" s="5"/>
      <c r="D31" s="5"/>
      <c r="E31" s="5"/>
      <c r="F31" s="5"/>
      <c r="G31" s="5"/>
      <c r="H31" s="164"/>
      <c r="I31" s="143"/>
      <c r="J31" s="144"/>
      <c r="K31" s="145"/>
      <c r="L31" s="146"/>
      <c r="M31" s="146"/>
      <c r="N31" s="130">
        <f t="shared" si="0"/>
        <v>0</v>
      </c>
      <c r="O31" s="133"/>
    </row>
    <row r="32" spans="1:23" ht="30" customHeight="1" outlineLevel="1" x14ac:dyDescent="0.25">
      <c r="A32" s="9"/>
      <c r="B32" s="71"/>
      <c r="C32" s="5"/>
      <c r="D32" s="5"/>
      <c r="E32" s="5"/>
      <c r="F32" s="5"/>
      <c r="G32" s="5"/>
      <c r="H32" s="164"/>
      <c r="I32" s="143"/>
      <c r="J32" s="144"/>
      <c r="K32" s="145"/>
      <c r="L32" s="146"/>
      <c r="M32" s="146"/>
      <c r="N32" s="130">
        <f t="shared" si="0"/>
        <v>0</v>
      </c>
      <c r="O32" s="133"/>
    </row>
    <row r="33" spans="1:16" ht="30" customHeight="1" outlineLevel="1" x14ac:dyDescent="0.25">
      <c r="A33" s="9"/>
      <c r="B33" s="71"/>
      <c r="C33" s="5"/>
      <c r="D33" s="5"/>
      <c r="E33" s="5"/>
      <c r="F33" s="5"/>
      <c r="G33" s="5"/>
      <c r="H33" s="164"/>
      <c r="I33" s="143"/>
      <c r="J33" s="144"/>
      <c r="K33" s="145"/>
      <c r="L33" s="146"/>
      <c r="M33" s="146"/>
      <c r="N33" s="130">
        <f t="shared" si="0"/>
        <v>0</v>
      </c>
      <c r="O33" s="133"/>
    </row>
    <row r="34" spans="1:16" ht="30" customHeight="1" outlineLevel="1" x14ac:dyDescent="0.25">
      <c r="A34" s="9"/>
      <c r="B34" s="71"/>
      <c r="C34" s="5"/>
      <c r="D34" s="5"/>
      <c r="E34" s="5"/>
      <c r="F34" s="5"/>
      <c r="G34" s="5"/>
      <c r="H34" s="164"/>
      <c r="I34" s="143"/>
      <c r="J34" s="144"/>
      <c r="K34" s="145"/>
      <c r="L34" s="146"/>
      <c r="M34" s="146"/>
      <c r="N34" s="130">
        <f t="shared" si="0"/>
        <v>0</v>
      </c>
      <c r="O34" s="133"/>
    </row>
    <row r="35" spans="1:16" ht="30" customHeight="1" outlineLevel="1" x14ac:dyDescent="0.25">
      <c r="A35" s="9"/>
      <c r="B35" s="71"/>
      <c r="C35" s="5"/>
      <c r="D35" s="5"/>
      <c r="E35" s="5"/>
      <c r="F35" s="5"/>
      <c r="G35" s="5"/>
      <c r="H35" s="164"/>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3"/>
      <c r="I37" s="124"/>
      <c r="J37" s="124"/>
      <c r="K37" s="124"/>
      <c r="L37" s="124"/>
      <c r="M37" s="124"/>
      <c r="N37" s="124"/>
      <c r="O37" s="125"/>
    </row>
    <row r="38" spans="1:16" ht="21" customHeight="1" x14ac:dyDescent="0.25">
      <c r="A38" s="9"/>
      <c r="B38" s="205" t="str">
        <f>VLOOKUP(B20,EAS!A2:B1439,2,0)</f>
        <v>FUNDACIÓN SEMILLAS DEL SUR</v>
      </c>
      <c r="C38" s="205"/>
      <c r="D38" s="205"/>
      <c r="E38" s="205"/>
      <c r="F38" s="205"/>
      <c r="G38" s="5"/>
      <c r="H38" s="126"/>
      <c r="I38" s="215" t="s">
        <v>7</v>
      </c>
      <c r="J38" s="215"/>
      <c r="K38" s="215"/>
      <c r="L38" s="215"/>
      <c r="M38" s="215"/>
      <c r="N38" s="215"/>
      <c r="O38" s="127"/>
    </row>
    <row r="39" spans="1:16" ht="42.95" customHeight="1" thickBot="1" x14ac:dyDescent="0.3">
      <c r="A39" s="10"/>
      <c r="B39" s="11"/>
      <c r="C39" s="11"/>
      <c r="D39" s="11"/>
      <c r="E39" s="11"/>
      <c r="F39" s="11"/>
      <c r="G39" s="11"/>
      <c r="H39" s="10"/>
      <c r="I39" s="265" t="s">
        <v>2935</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2660</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25">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25">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25">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25">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25">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25">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25">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25">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25">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25">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25">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25">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25">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25">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25">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25">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25">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25">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25">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25">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25">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25">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25">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25">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25">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25">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25">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25">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25">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25">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25">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25">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25">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25">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25">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25">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25">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25">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25">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25">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25">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25">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25">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25">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25">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25">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25">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25">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25">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25">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25">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25">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25">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25">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25">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25">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25">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25">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
      <c r="A107" s="138">
        <v>60</v>
      </c>
      <c r="B107" s="118"/>
      <c r="C107" s="120"/>
      <c r="D107" s="117"/>
      <c r="E107" s="139"/>
      <c r="F107" s="139"/>
      <c r="G107" s="75" t="str">
        <f t="shared" si="1"/>
        <v/>
      </c>
      <c r="H107" s="118"/>
      <c r="I107" s="117"/>
      <c r="J107" s="117"/>
      <c r="K107" s="119"/>
      <c r="L107" s="120"/>
      <c r="M107" s="113"/>
      <c r="N107" s="120"/>
      <c r="O107" s="120"/>
      <c r="P107" s="80"/>
    </row>
    <row r="108" spans="1:16" ht="29.45" customHeight="1" thickBot="1" x14ac:dyDescent="0.3">
      <c r="O108" s="179"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2661</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25">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25">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25">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25">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25">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25">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25">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25">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25">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25">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25">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25">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25">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25">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25">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25">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25">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25">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25">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25">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25">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25">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25">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25">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25">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25">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25">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25">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25">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25">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25">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25">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25">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25">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25">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25">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25">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25">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25">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25">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25">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25">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25">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25">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25">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
      <c r="O161" s="179"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2665</v>
      </c>
      <c r="B163" s="249"/>
      <c r="C163" s="249"/>
      <c r="D163" s="249"/>
      <c r="E163" s="250"/>
      <c r="F163" s="251" t="s">
        <v>2666</v>
      </c>
      <c r="G163" s="251"/>
      <c r="H163" s="251"/>
      <c r="I163" s="248" t="s">
        <v>2635</v>
      </c>
      <c r="J163" s="249"/>
      <c r="K163" s="249"/>
      <c r="L163" s="249"/>
      <c r="M163" s="249"/>
      <c r="N163" s="249"/>
      <c r="O163" s="250"/>
    </row>
    <row r="164" spans="1:28" ht="9" customHeight="1" x14ac:dyDescent="0.25">
      <c r="A164" s="159"/>
      <c r="B164" s="160"/>
      <c r="C164" s="160"/>
      <c r="E164" s="8"/>
      <c r="F164" s="160"/>
      <c r="G164" s="160"/>
      <c r="H164" s="160"/>
      <c r="I164" s="159"/>
      <c r="J164" s="160"/>
      <c r="K164" s="5"/>
      <c r="L164" s="5"/>
      <c r="M164" s="5"/>
      <c r="N164" s="151"/>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26</v>
      </c>
      <c r="O165" s="8"/>
      <c r="S165" s="51"/>
    </row>
    <row r="166" spans="1:28" x14ac:dyDescent="0.25">
      <c r="A166" s="9"/>
      <c r="B166" s="5"/>
      <c r="C166" s="5"/>
      <c r="D166" s="152" t="s">
        <v>14</v>
      </c>
      <c r="E166" s="8"/>
      <c r="F166" s="5"/>
      <c r="G166" s="161"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2663</v>
      </c>
      <c r="C168" s="266"/>
      <c r="D168" s="266"/>
      <c r="E168" s="8"/>
      <c r="F168" s="5"/>
      <c r="H168" s="82" t="s">
        <v>2662</v>
      </c>
      <c r="I168" s="255"/>
      <c r="J168" s="256"/>
      <c r="K168" s="256"/>
      <c r="L168" s="256"/>
      <c r="M168" s="256"/>
      <c r="N168" s="256"/>
      <c r="O168" s="25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2678</v>
      </c>
      <c r="B172" s="203"/>
      <c r="C172" s="203"/>
      <c r="D172" s="203"/>
      <c r="E172" s="203"/>
      <c r="F172" s="203"/>
      <c r="G172" s="203"/>
      <c r="H172" s="203"/>
      <c r="I172" s="203"/>
      <c r="J172" s="203"/>
      <c r="K172" s="203"/>
      <c r="L172" s="203"/>
      <c r="M172" s="203"/>
      <c r="N172" s="203"/>
      <c r="O172" s="207"/>
      <c r="P172" s="77"/>
    </row>
    <row r="173" spans="1:28" ht="15" customHeight="1" x14ac:dyDescent="0.25">
      <c r="A173" s="223" t="s">
        <v>2677</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2671</v>
      </c>
      <c r="C176" s="258"/>
      <c r="D176" s="258"/>
      <c r="E176" s="258"/>
      <c r="F176" s="258"/>
      <c r="G176" s="258"/>
      <c r="H176" s="20"/>
      <c r="I176" s="262" t="s">
        <v>2675</v>
      </c>
      <c r="J176" s="263"/>
      <c r="K176" s="263"/>
      <c r="L176" s="263"/>
      <c r="M176" s="263"/>
      <c r="O176" s="179"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2680</v>
      </c>
      <c r="O177" s="8"/>
      <c r="Q177" s="19"/>
      <c r="R177" s="19"/>
      <c r="S177" s="158"/>
      <c r="T177" s="19"/>
      <c r="U177" s="19"/>
      <c r="V177" s="19"/>
      <c r="W177" s="19"/>
      <c r="X177" s="19"/>
      <c r="Y177" s="19"/>
      <c r="Z177" s="19"/>
      <c r="AA177" s="19"/>
      <c r="AB177" s="19"/>
    </row>
    <row r="178" spans="1:28" ht="23.25" x14ac:dyDescent="0.25">
      <c r="A178" s="9"/>
      <c r="B178" s="259"/>
      <c r="C178" s="260"/>
      <c r="D178" s="261"/>
      <c r="E178" s="158" t="s">
        <v>2621</v>
      </c>
      <c r="F178" s="158" t="s">
        <v>2622</v>
      </c>
      <c r="G178" s="158" t="s">
        <v>2623</v>
      </c>
      <c r="H178" s="5"/>
      <c r="I178" s="259"/>
      <c r="J178" s="260"/>
      <c r="K178" s="260"/>
      <c r="L178" s="261"/>
      <c r="M178" s="241"/>
      <c r="O178" s="8"/>
      <c r="Q178" s="19"/>
      <c r="R178" s="19"/>
      <c r="S178" s="158" t="s">
        <v>2623</v>
      </c>
      <c r="T178" s="19"/>
      <c r="U178" s="19"/>
      <c r="V178" s="19"/>
      <c r="W178" s="19"/>
      <c r="X178" s="19"/>
      <c r="Y178" s="19"/>
      <c r="Z178" s="19"/>
      <c r="AA178" s="19"/>
      <c r="AB178" s="19"/>
    </row>
    <row r="179" spans="1:28" ht="23.25" x14ac:dyDescent="0.25">
      <c r="A179" s="9"/>
      <c r="B179" s="229" t="s">
        <v>2671</v>
      </c>
      <c r="C179" s="229"/>
      <c r="D179" s="229"/>
      <c r="E179" s="24">
        <v>0.02</v>
      </c>
      <c r="F179" s="172">
        <v>0.03</v>
      </c>
      <c r="G179" s="173">
        <f>IF(F179&gt;0,SUM(E179+F179),"")</f>
        <v>0.05</v>
      </c>
      <c r="H179" s="5"/>
      <c r="I179" s="220" t="s">
        <v>2673</v>
      </c>
      <c r="J179" s="221"/>
      <c r="K179" s="221"/>
      <c r="L179" s="222"/>
      <c r="M179" s="172"/>
      <c r="O179" s="8"/>
      <c r="Q179" s="19"/>
      <c r="R179" s="19"/>
      <c r="S179" s="173"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57" t="str">
        <f>IF(F180&gt;0,SUM(E180+F180),"")</f>
        <v/>
      </c>
      <c r="H180" s="5"/>
      <c r="I180" s="220" t="s">
        <v>1169</v>
      </c>
      <c r="J180" s="221"/>
      <c r="K180" s="222"/>
      <c r="L180" s="24">
        <v>0.02</v>
      </c>
      <c r="M180" s="69"/>
      <c r="N180" s="157"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57" t="str">
        <f>IF(F181&gt;0,SUM(E181+F181),"")</f>
        <v/>
      </c>
      <c r="H181" s="5"/>
      <c r="I181" s="220" t="s">
        <v>1170</v>
      </c>
      <c r="J181" s="221"/>
      <c r="K181" s="222"/>
      <c r="L181" s="24">
        <v>0.02</v>
      </c>
      <c r="M181" s="69"/>
      <c r="N181" s="157"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57" t="str">
        <f>IF(F182&gt;0,SUM(E182+F182),"")</f>
        <v/>
      </c>
      <c r="H182" s="5"/>
      <c r="I182" s="220" t="s">
        <v>1171</v>
      </c>
      <c r="J182" s="221"/>
      <c r="K182" s="222"/>
      <c r="L182" s="24">
        <v>0.02</v>
      </c>
      <c r="M182" s="69"/>
      <c r="N182" s="157"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57"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78">
        <f>+SUM(G179:G182)</f>
        <v>0.05</v>
      </c>
      <c r="D185" s="163" t="s">
        <v>2633</v>
      </c>
      <c r="E185" s="95">
        <f>+(C185*SUM(K20:K35))</f>
        <v>148890738.15000001</v>
      </c>
      <c r="F185" s="93"/>
      <c r="G185" s="94"/>
      <c r="H185" s="89"/>
      <c r="I185" s="91" t="s">
        <v>2632</v>
      </c>
      <c r="J185" s="178">
        <f>M179</f>
        <v>0</v>
      </c>
      <c r="K185" s="230" t="s">
        <v>2633</v>
      </c>
      <c r="L185" s="230"/>
      <c r="M185" s="95">
        <f>+J185*K20</f>
        <v>0</v>
      </c>
      <c r="N185" s="96"/>
      <c r="O185" s="97"/>
    </row>
    <row r="186" spans="1:28" ht="15.75" thickBot="1" x14ac:dyDescent="0.3">
      <c r="A186" s="10"/>
      <c r="B186" s="98"/>
      <c r="C186" s="98"/>
      <c r="D186" s="98"/>
      <c r="E186" s="98"/>
      <c r="F186" s="98"/>
      <c r="G186" s="98"/>
      <c r="H186" s="98"/>
      <c r="I186" s="174" t="s">
        <v>2676</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47"/>
      <c r="R191" s="147"/>
      <c r="S191" s="147"/>
      <c r="T191" s="147"/>
    </row>
    <row r="192" spans="1:28" x14ac:dyDescent="0.25">
      <c r="A192" s="9"/>
      <c r="B192" s="245" t="s">
        <v>2641</v>
      </c>
      <c r="C192" s="245"/>
      <c r="E192" s="5" t="s">
        <v>20</v>
      </c>
      <c r="H192" s="161" t="s">
        <v>24</v>
      </c>
      <c r="J192" s="5" t="s">
        <v>2642</v>
      </c>
      <c r="K192" s="5"/>
      <c r="M192" s="5"/>
      <c r="N192" s="5"/>
      <c r="O192" s="8"/>
      <c r="Q192" s="148"/>
      <c r="R192" s="149"/>
      <c r="S192" s="149"/>
      <c r="T192" s="148"/>
    </row>
    <row r="193" spans="1:18" x14ac:dyDescent="0.25">
      <c r="A193" s="9"/>
      <c r="C193" s="122">
        <v>41835</v>
      </c>
      <c r="D193" s="5"/>
      <c r="E193" s="121">
        <v>1568</v>
      </c>
      <c r="F193" s="5"/>
      <c r="G193" s="5"/>
      <c r="H193" s="141" t="s">
        <v>2930</v>
      </c>
      <c r="J193" s="5"/>
      <c r="K193" s="122">
        <v>40930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79" t="str">
        <f>HYPERLINK("#Integrante_6!A1","INICIO")</f>
        <v>INICIO</v>
      </c>
    </row>
    <row r="199" spans="1:18" ht="231" customHeight="1" x14ac:dyDescent="0.25">
      <c r="A199" s="9"/>
      <c r="B199" s="219" t="s">
        <v>2664</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1" t="s">
        <v>2930</v>
      </c>
      <c r="D211" s="21"/>
      <c r="G211" s="27" t="s">
        <v>2625</v>
      </c>
      <c r="H211" s="142" t="s">
        <v>2931</v>
      </c>
      <c r="J211" s="27" t="s">
        <v>2627</v>
      </c>
      <c r="K211" s="142" t="s">
        <v>2931</v>
      </c>
      <c r="L211" s="21"/>
      <c r="M211" s="21"/>
      <c r="N211" s="21"/>
      <c r="O211" s="8"/>
    </row>
    <row r="212" spans="1:15" x14ac:dyDescent="0.25">
      <c r="A212" s="9"/>
      <c r="B212" s="27" t="s">
        <v>2624</v>
      </c>
      <c r="C212" s="141" t="s">
        <v>2930</v>
      </c>
      <c r="D212" s="21"/>
      <c r="G212" s="27" t="s">
        <v>2626</v>
      </c>
      <c r="H212" s="142" t="s">
        <v>2932</v>
      </c>
      <c r="J212" s="27" t="s">
        <v>2628</v>
      </c>
      <c r="K212" s="141" t="s">
        <v>2933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2020-12-30T02:31:20Z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