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HI Sucre\No.-2021-70-10001706_SUCRE_FAMILIASFELICESDESUCRE\"/>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8800" windowHeight="12435"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s="1"/>
  <c r="G128" i="23"/>
  <c r="N127" i="23"/>
  <c r="L127" i="23" s="1"/>
  <c r="G127" i="23"/>
  <c r="N126" i="23"/>
  <c r="L126" i="23" s="1"/>
  <c r="G126" i="23"/>
  <c r="N125" i="23"/>
  <c r="L125" i="23" s="1"/>
  <c r="G125" i="23"/>
  <c r="N124" i="23"/>
  <c r="L124" i="23" s="1"/>
  <c r="G124" i="23"/>
  <c r="N123" i="23"/>
  <c r="L123" i="23" s="1"/>
  <c r="G123" i="23"/>
  <c r="N122" i="23"/>
  <c r="L122" i="23" s="1"/>
  <c r="G122" i="23"/>
  <c r="N121" i="23"/>
  <c r="L121" i="23"/>
  <c r="G121" i="23"/>
  <c r="N120" i="23"/>
  <c r="L120" i="23" s="1"/>
  <c r="G120" i="23"/>
  <c r="N119" i="23"/>
  <c r="L119" i="23" s="1"/>
  <c r="G119" i="23"/>
  <c r="N118" i="23"/>
  <c r="L118" i="23"/>
  <c r="G118" i="23"/>
  <c r="N117" i="23"/>
  <c r="L117" i="23"/>
  <c r="G117" i="23"/>
  <c r="N116" i="23"/>
  <c r="L116" i="23" s="1"/>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<sst xmlns="http://schemas.openxmlformats.org/spreadsheetml/2006/main" count="5595" uniqueCount="2936">
  <si>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</si>
  <si>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</si>
  <si>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</si>
  <si>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</si>
  <si>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</si>
  <si>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</si>
  <si>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</si>
  <si>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</si>
  <si>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</si>
  <si>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</si>
  <si>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</si>
  <si>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</si>
  <si>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</si>
  <si>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</si>
  <si>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</si>
  <si>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</si>
  <si>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</si>
  <si>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</si>
  <si>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</si>
  <si>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</si>
  <si>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</si>
  <si>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</si>
  <si>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</si>
  <si>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</si>
  <si>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</si>
  <si>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</si>
  <si>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</si>
  <si>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</si>
  <si>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</si>
  <si>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</si>
  <si>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</si>
  <si>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</si>
  <si>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</si>
  <si>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</si>
  <si>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</si>
  <si>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</si>
  <si>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</si>
  <si>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</si>
  <si>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</si>
  <si>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</si>
  <si>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</si>
  <si>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</si>
  <si>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</si>
  <si>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</si>
  <si>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</si>
  <si>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</si>
  <si>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</si>
  <si>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</si>
  <si>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</si>
  <si>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</si>
  <si>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</si>
  <si>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</si>
  <si>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</si>
  <si>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</si>
  <si>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</si>
  <si>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</si>
  <si>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</si>
  <si>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</si>
  <si>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</si>
  <si>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</si>
  <si>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</si>
  <si>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</si>
  <si>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</si>
  <si>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</si>
  <si>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</si>
  <si>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</si>
  <si>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</si>
  <si>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</si>
  <si>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</si>
  <si>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</si>
  <si>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</si>
  <si>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</si>
  <si>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</si>
  <si>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</si>
  <si>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</si>
  <si>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</si>
  <si>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</si>
  <si>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</si>
  <si>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</si>
  <si>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</si>
  <si>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</si>
  <si>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</si>
  <si>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</si>
  <si>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</si>
  <si>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</si>
  <si>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</si>
  <si>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</si>
  <si>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</si>
  <si>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</si>
  <si>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</si>
  <si>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</si>
  <si>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</si>
  <si>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</si>
  <si>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</si>
  <si>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</si>
  <si>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</si>
  <si>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</si>
  <si>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</si>
  <si>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</si>
  <si>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</si>
  <si>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</si>
  <si>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</si>
  <si>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</si>
  <si>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</si>
  <si>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</si>
  <si>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</si>
  <si>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</si>
  <si>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</si>
  <si>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</si>
  <si>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</si>
  <si>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</si>
  <si>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</si>
  <si>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</si>
  <si>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</si>
  <si>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</si>
  <si>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</si>
  <si>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</si>
  <si>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</si>
  <si>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</si>
  <si>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</si>
  <si>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</si>
  <si>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</si>
  <si>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</si>
  <si>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</si>
  <si>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</si>
  <si>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</si>
  <si>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</si>
  <si>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</si>
  <si>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</si>
  <si>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</si>
  <si>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</si>
  <si>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</si>
  <si>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</si>
  <si>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</si>
  <si>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</si>
  <si>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</si>
  <si>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</si>
  <si>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</si>
  <si>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</si>
  <si>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</si>
  <si>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</si>
  <si>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</si>
  <si>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</si>
  <si>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</si>
  <si>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</si>
  <si>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</si>
  <si>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</si>
  <si>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</si>
  <si>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</si>
  <si>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</si>
  <si>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</si>
  <si>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</si>
  <si>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</si>
  <si>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</si>
  <si>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</si>
  <si>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</si>
  <si>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</si>
  <si>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</si>
  <si>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</si>
  <si>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</si>
  <si>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</si>
  <si>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</si>
  <si>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</si>
  <si>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</si>
  <si>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</si>
  <si>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</si>
  <si>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</si>
  <si>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</si>
  <si>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</si>
  <si>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</si>
  <si>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</si>
  <si>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</si>
  <si>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</si>
  <si>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</si>
  <si>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</si>
  <si>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</si>
  <si>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</si>
  <si>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</si>
  <si>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</si>
  <si>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</si>
  <si>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</si>
  <si>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</si>
  <si>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</si>
  <si>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</si>
  <si>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</si>
  <si>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</si>
  <si>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</si>
  <si>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</si>
  <si>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</si>
  <si>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</si>
  <si>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</si>
  <si>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</si>
  <si>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</si>
  <si>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</si>
  <si>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</si>
  <si>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</si>
  <si>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</si>
  <si>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</si>
  <si>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</si>
  <si>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</si>
  <si>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</si>
  <si>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</si>
  <si>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</si>
  <si>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</si>
  <si>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</si>
  <si>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</si>
  <si>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</si>
  <si>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</si>
  <si>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</si>
  <si>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</si>
  <si>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</si>
  <si>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</si>
  <si>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</si>
  <si>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</si>
  <si>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</si>
  <si>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</si>
  <si>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</si>
  <si>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</si>
  <si>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</si>
  <si>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</si>
  <si>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</si>
  <si>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</si>
  <si>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</si>
  <si>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</si>
  <si>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</si>
  <si>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</si>
  <si>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</si>
  <si>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</si>
  <si>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</si>
  <si>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</si>
  <si>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</si>
  <si>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</si>
  <si>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</si>
  <si>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</si>
  <si>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</si>
  <si>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</si>
  <si>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</si>
  <si>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</si>
  <si>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</si>
  <si>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</si>
  <si>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</si>
  <si>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</si>
  <si>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</si>
  <si>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</si>
  <si>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</si>
  <si>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</si>
  <si>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</si>
  <si>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</si>
  <si>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</si>
  <si>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</si>
  <si>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</si>
  <si>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</si>
  <si>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</si>
  <si>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</si>
  <si>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</si>
  <si>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</si>
  <si>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</si>
  <si>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</si>
  <si>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</si>
  <si>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</si>
  <si>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</si>
  <si>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</si>
  <si>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</si>
  <si>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</si>
  <si>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</si>
  <si>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</si>
  <si>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</si>
  <si>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</si>
  <si>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</si>
  <si>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</si>
  <si>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</si>
  <si>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</si>
  <si>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</si>
  <si>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</si>
  <si>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</si>
  <si>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</si>
  <si>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</si>
  <si>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</si>
  <si>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</si>
  <si>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</si>
  <si>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</si>
  <si>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</si>
  <si>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</si>
  <si>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</si>
  <si>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</si>
  <si>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</si>
  <si>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</si>
  <si>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</si>
  <si>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</si>
  <si>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</si>
  <si>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</si>
  <si>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</si>
  <si>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</si>
  <si>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</si>
  <si>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</si>
  <si>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</si>
  <si>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</si>
  <si>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</si>
  <si>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</si>
  <si>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</si>
  <si>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</si>
  <si>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</si>
  <si>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</si>
  <si>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</si>
  <si>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</si>
  <si>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</si>
  <si>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</si>
  <si>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</si>
  <si>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</si>
  <si>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</si>
  <si>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</si>
  <si>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</si>
  <si>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</si>
  <si>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</si>
  <si>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</si>
  <si>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</si>
  <si>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</si>
  <si>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</si>
  <si>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</si>
  <si>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</si>
  <si>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</si>
  <si>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</si>
  <si>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</si>
  <si>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</si>
  <si>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</si>
  <si>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</si>
  <si>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</si>
  <si>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</si>
  <si>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</si>
  <si>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</si>
  <si>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</si>
  <si>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</si>
  <si>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</si>
  <si>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</si>
  <si>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</si>
  <si>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</si>
  <si>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</si>
  <si>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</si>
  <si>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</si>
  <si>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</si>
  <si>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</si>
  <si>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</si>
  <si>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</si>
  <si>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</si>
  <si>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</si>
  <si>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</si>
  <si>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</si>
  <si>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</si>
  <si>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</si>
  <si>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</si>
  <si>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</si>
  <si>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</si>
  <si>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</si>
  <si>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</si>
  <si>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</si>
  <si>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</si>
  <si>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</si>
  <si>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</si>
  <si>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</si>
  <si>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</si>
  <si>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</si>
  <si>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</si>
  <si>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</si>
  <si>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</si>
  <si>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</si>
  <si>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</si>
  <si>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</si>
  <si>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</si>
  <si>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</si>
  <si>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</si>
  <si>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</si>
  <si>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</si>
  <si>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</si>
  <si>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</si>
  <si>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</si>
  <si>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</si>
  <si>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</si>
  <si>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</si>
  <si>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</si>
  <si>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</si>
  <si>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</si>
  <si>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</si>
  <si>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</si>
  <si>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</si>
  <si>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</si>
  <si>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</si>
  <si>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</si>
  <si>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</si>
  <si>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</si>
  <si>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</si>
  <si>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</si>
  <si>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</si>
  <si>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</si>
  <si>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</si>
  <si>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</si>
  <si>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</si>
  <si>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</si>
  <si>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</si>
  <si>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</si>
  <si>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</si>
  <si>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</si>
  <si>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</si>
  <si>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</si>
  <si>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</si>
  <si>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</si>
  <si>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</si>
  <si>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</si>
  <si>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</si>
  <si>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</si>
  <si>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</si>
  <si>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</si>
  <si>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</si>
  <si>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</si>
  <si>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</si>
  <si>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</si>
  <si>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</si>
  <si>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</si>
  <si>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</si>
  <si>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</si>
  <si>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</si>
  <si>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</si>
  <si>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</si>
  <si>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</si>
  <si>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</si>
  <si>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</si>
  <si>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</si>
  <si>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</si>
  <si>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</si>
  <si>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</si>
  <si>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</si>
  <si>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</si>
  <si>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</si>
  <si>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</si>
  <si>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</si>
  <si>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</si>
  <si>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</si>
  <si>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</si>
  <si>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</si>
  <si>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</si>
  <si>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</si>
  <si>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</si>
  <si>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</si>
  <si>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</si>
  <si>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</si>
  <si>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</si>
  <si>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</si>
  <si>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</si>
  <si>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</si>
  <si>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</si>
  <si>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</si>
  <si>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</si>
  <si>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</si>
  <si>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</si>
  <si>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</si>
  <si>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</si>
  <si>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</si>
  <si>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</si>
  <si>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</si>
  <si>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</si>
  <si>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</si>
  <si>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</si>
  <si>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</si>
  <si>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</si>
  <si>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</si>
  <si>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</si>
  <si>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</si>
  <si>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</si>
  <si>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</si>
  <si>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</si>
  <si>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</si>
  <si>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</si>
  <si>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</si>
  <si>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</si>
  <si>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</si>
  <si>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</si>
  <si>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</si>
  <si>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</si>
  <si>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</si>
  <si>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</si>
  <si>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</si>
  <si>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</si>
  <si>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</si>
  <si>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</si>
  <si>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</si>
  <si>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</si>
  <si>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</si>
  <si>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</si>
  <si>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</si>
  <si>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</si>
  <si>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</si>
  <si>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</si>
  <si>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</si>
  <si>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</si>
  <si>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</si>
  <si>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</si>
  <si>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</si>
  <si>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</si>
  <si>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</si>
  <si>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</si>
  <si>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</si>
  <si>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</si>
  <si>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</si>
  <si>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</si>
  <si>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</si>
  <si>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</si>
  <si>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</si>
  <si>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</si>
  <si>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</si>
  <si>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</si>
  <si>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</si>
  <si>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</si>
  <si>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</si>
  <si>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</si>
  <si>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</si>
  <si>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</si>
  <si>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</si>
  <si>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</si>
  <si>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</si>
  <si>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</si>
  <si>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</si>
  <si>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</si>
  <si>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</si>
  <si>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</si>
  <si>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</si>
  <si>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</si>
  <si>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</si>
  <si>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</si>
  <si>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</si>
  <si>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</si>
  <si>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</si>
  <si>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</si>
  <si>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</si>
  <si>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</si>
  <si>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</si>
  <si>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</si>
  <si>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</si>
  <si>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</si>
  <si>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</si>
  <si>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</si>
  <si>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</si>
  <si>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</si>
  <si>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</si>
  <si>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</si>
  <si>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</si>
  <si>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</si>
  <si>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</si>
  <si>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</si>
  <si>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</si>
  <si>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</si>
  <si>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</si>
  <si>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</si>
  <si>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</si>
  <si>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</si>
  <si>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</si>
  <si>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</si>
  <si>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</si>
  <si>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</si>
  <si>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</si>
  <si>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</si>
  <si>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</si>
  <si>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</si>
  <si>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</si>
  <si>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</si>
  <si>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</si>
  <si>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</si>
  <si>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</si>
  <si>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</si>
  <si>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</si>
  <si>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</si>
  <si>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</si>
  <si>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</si>
  <si>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</si>
  <si>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</si>
  <si>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</si>
  <si>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</si>
  <si>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</si>
  <si>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</si>
  <si>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</si>
  <si>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</si>
  <si>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</si>
  <si>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</si>
  <si>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</si>
  <si>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</si>
  <si>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</si>
  <si>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</si>
  <si>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</si>
  <si>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</si>
  <si>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</si>
  <si>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</si>
  <si>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</si>
  <si>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</si>
  <si>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</si>
  <si>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</si>
  <si>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</si>
  <si>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</si>
  <si>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</si>
  <si>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</si>
  <si>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</si>
  <si>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</si>
  <si>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</si>
  <si>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</si>
  <si>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</si>
  <si>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</si>
  <si>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</si>
  <si>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</si>
  <si>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</si>
  <si>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</si>
  <si>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</si>
  <si>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</si>
  <si>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</si>
  <si>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</si>
  <si>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</si>
  <si>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</si>
  <si>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</si>
  <si>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</si>
  <si>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</si>
  <si>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</si>
  <si>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</si>
  <si>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</si>
  <si>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</si>
  <si>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</si>
  <si>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</si>
  <si>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</si>
  <si>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</si>
  <si>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</si>
  <si>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</si>
  <si>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</si>
  <si>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</si>
  <si>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</si>
  <si>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</si>
  <si>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</si>
  <si>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</si>
  <si>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</si>
  <si>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</si>
  <si>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</si>
  <si>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</si>
  <si>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</si>
  <si>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</si>
  <si>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</si>
  <si>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</si>
  <si>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</si>
  <si>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</si>
  <si>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</si>
  <si>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</si>
  <si>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</si>
  <si>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</si>
  <si>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</si>
  <si>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</si>
  <si>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</si>
  <si>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</si>
  <si>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</si>
  <si>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</si>
  <si>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</si>
  <si>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</si>
  <si>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</si>
  <si>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</si>
  <si>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</si>
  <si>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</si>
  <si>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</si>
  <si>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</si>
  <si>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</si>
  <si>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</si>
  <si>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</si>
  <si>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</si>
  <si>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</si>
  <si>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</si>
  <si>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</si>
  <si>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</si>
  <si>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</si>
  <si>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</si>
  <si>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</si>
  <si>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</si>
  <si>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</si>
  <si>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</si>
  <si>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</si>
  <si>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</si>
  <si>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</si>
  <si>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</si>
  <si>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</si>
  <si>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</si>
  <si>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</si>
  <si>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</si>
  <si>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</si>
  <si>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</si>
  <si>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</si>
  <si>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</si>
  <si>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</si>
  <si>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</si>
  <si>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</si>
  <si>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</si>
  <si>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</si>
  <si>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</si>
  <si>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</si>
  <si>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</si>
  <si>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</si>
  <si>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</si>
  <si>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</si>
  <si>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</si>
  <si>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</si>
  <si>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</si>
  <si>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</si>
  <si>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</si>
  <si>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</si>
  <si>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</si>
  <si>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</si>
  <si>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</si>
  <si>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</si>
  <si>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</si>
  <si>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</si>
  <si>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</si>
  <si>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</si>
  <si>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</si>
  <si>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</si>
  <si>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</si>
  <si>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</si>
  <si>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</si>
  <si>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</si>
  <si>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</si>
  <si>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</si>
  <si>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</si>
  <si>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</si>
  <si>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</si>
  <si>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</si>
  <si>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</si>
  <si>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</si>
  <si>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</si>
  <si>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</si>
  <si>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</si>
  <si>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</si>
  <si>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</si>
  <si>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</si>
  <si>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</si>
  <si>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</si>
  <si>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</si>
  <si>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</si>
  <si>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</si>
  <si>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</si>
  <si>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</si>
  <si>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</si>
  <si>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</si>
  <si>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</si>
  <si>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</si>
  <si>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</si>
  <si>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</si>
  <si>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</si>
  <si>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</si>
  <si>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</si>
  <si>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</si>
  <si>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</si>
  <si>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</si>
  <si>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</si>
  <si>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</si>
  <si>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</si>
  <si>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</si>
  <si>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</si>
  <si>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</si>
  <si>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</si>
  <si>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</si>
  <si>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</si>
  <si>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</si>
  <si>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</si>
  <si>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</si>
  <si>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</si>
  <si>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</si>
  <si>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</si>
  <si>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</si>
  <si>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</si>
  <si>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</si>
  <si>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</si>
  <si>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</si>
  <si>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</si>
  <si>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</si>
  <si>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</si>
  <si>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</si>
  <si>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</si>
  <si>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</si>
  <si>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</si>
  <si>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</si>
  <si>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</si>
  <si>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</si>
  <si>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</si>
  <si>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</si>
  <si>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</si>
  <si>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</si>
  <si>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</si>
  <si>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</si>
  <si>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</si>
  <si>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</si>
  <si>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</si>
  <si>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</si>
  <si>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</si>
  <si>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</si>
  <si>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</si>
  <si>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</si>
  <si>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</si>
  <si>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</si>
  <si>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</si>
  <si>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</si>
  <si>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</si>
  <si>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</si>
  <si>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</si>
  <si>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</si>
  <si>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</si>
  <si>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</si>
  <si>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</si>
  <si>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</si>
  <si>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</si>
  <si>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</si>
  <si>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</si>
  <si>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</si>
  <si>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</si>
  <si>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</si>
  <si>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</si>
  <si>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</si>
  <si>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</si>
  <si>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</si>
  <si>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</si>
  <si>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</si>
  <si>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</si>
  <si>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</si>
  <si>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</si>
  <si>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</si>
  <si>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</si>
  <si>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</si>
  <si>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</si>
  <si>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</si>
  <si>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</si>
  <si>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</si>
  <si>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</si>
  <si>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</si>
  <si>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</si>
  <si>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</si>
  <si>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</si>
  <si>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</si>
  <si>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</si>
  <si>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</si>
  <si>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</si>
  <si>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</si>
  <si>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</si>
  <si>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</si>
  <si>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</si>
  <si>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</si>
  <si>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</si>
  <si>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</si>
  <si>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</si>
  <si>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</si>
  <si>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</si>
  <si>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</si>
  <si>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</si>
  <si>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</si>
  <si>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</si>
  <si>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</si>
  <si>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</si>
  <si>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</si>
  <si>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</si>
  <si>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</si>
  <si>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</si>
  <si>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</si>
  <si>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</si>
  <si>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</si>
  <si>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</si>
  <si>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</si>
  <si>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</si>
  <si>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</si>
  <si>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</si>
  <si>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</si>
  <si>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</si>
  <si>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</si>
  <si>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</si>
  <si>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</si>
  <si>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</si>
  <si>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</si>
  <si>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</si>
  <si>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</si>
  <si>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</si>
  <si>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</si>
  <si>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</si>
  <si>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</si>
  <si>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</si>
  <si>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</si>
  <si>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</si>
  <si>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</si>
  <si>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</si>
  <si>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</si>
  <si>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</si>
  <si>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</si>
  <si>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</si>
  <si>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</si>
  <si>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</si>
  <si>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</si>
  <si>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</si>
  <si>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</si>
  <si>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</si>
  <si>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</si>
  <si>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</si>
  <si>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</si>
  <si>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</si>
  <si>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</si>
  <si>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</si>
  <si>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</si>
  <si>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</si>
  <si>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</si>
  <si>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</si>
  <si>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</si>
  <si>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</si>
  <si>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</si>
  <si>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</si>
  <si>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</si>
  <si>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</si>
  <si>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</si>
  <si>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</si>
  <si>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</si>
  <si>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</si>
  <si>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</si>
  <si>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</si>
  <si>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</si>
  <si>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</si>
  <si>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</si>
  <si>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</si>
  <si>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</si>
  <si>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</si>
  <si>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</si>
  <si>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</si>
  <si>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</si>
  <si>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</si>
  <si>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</si>
  <si>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</si>
  <si>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</si>
  <si>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</si>
  <si>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</si>
  <si>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</si>
  <si>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</si>
  <si>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</si>
  <si>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</si>
  <si>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</si>
  <si>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</si>
  <si>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</si>
  <si>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</si>
  <si>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</si>
  <si>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</si>
  <si>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</si>
  <si>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</si>
  <si>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</si>
  <si>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</si>
  <si>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</si>
  <si>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</si>
  <si>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</si>
  <si>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</si>
  <si>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</si>
  <si>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</si>
  <si>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</si>
  <si>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</si>
  <si>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</si>
  <si>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</si>
  <si>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</si>
  <si>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</si>
  <si>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</si>
  <si>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</si>
  <si>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</si>
  <si>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</si>
  <si>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</si>
  <si>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</si>
  <si>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</si>
  <si>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</si>
  <si>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</si>
  <si>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</si>
  <si>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</si>
  <si>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</si>
  <si>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</si>
  <si>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</si>
  <si>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</si>
  <si>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</si>
  <si>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</si>
  <si>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</si>
  <si>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</si>
  <si>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</si>
  <si>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</si>
  <si>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</si>
  <si>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</si>
  <si>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</si>
  <si>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</si>
  <si>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</si>
  <si>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</si>
  <si>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</si>
  <si>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</si>
  <si>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</si>
  <si>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</si>
  <si>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</si>
  <si>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</si>
  <si>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</si>
  <si>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</si>
  <si>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</si>
  <si>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</si>
  <si>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</si>
  <si>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</si>
  <si>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</si>
  <si>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</si>
  <si>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</si>
  <si>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</si>
  <si>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</si>
  <si>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</si>
  <si>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</si>
  <si>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</si>
  <si>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</si>
  <si>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</si>
  <si>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</si>
  <si>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</si>
  <si>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</si>
  <si>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</si>
  <si>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</si>
  <si>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</si>
  <si>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</si>
  <si>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</si>
  <si>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</si>
  <si>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</si>
  <si>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</si>
  <si>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</si>
  <si>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</si>
  <si>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</si>
  <si>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</si>
  <si>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</si>
  <si>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</si>
  <si>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</si>
  <si>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</si>
  <si>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</si>
  <si>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</si>
  <si>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</si>
  <si>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</si>
  <si>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</si>
  <si>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</si>
  <si>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</si>
  <si>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</si>
  <si>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</si>
  <si>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</si>
  <si>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</si>
  <si>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</si>
  <si>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</si>
  <si>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</si>
  <si>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</si>
  <si>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</si>
  <si>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</si>
  <si>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</si>
  <si>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</si>
  <si>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</si>
  <si>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</si>
  <si>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</si>
  <si>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</si>
  <si>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</si>
  <si>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</si>
  <si>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</si>
  <si>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</si>
  <si>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</si>
  <si>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</si>
  <si>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</si>
  <si>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</si>
  <si>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</si>
  <si>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</si>
  <si>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</si>
  <si>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</si>
  <si>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</si>
  <si>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</si>
  <si>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</si>
  <si>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</si>
  <si>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</si>
  <si>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</si>
  <si>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</si>
  <si>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</si>
  <si>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</si>
  <si>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</si>
  <si>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</si>
  <si>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</si>
  <si>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</si>
  <si>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</si>
  <si>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</si>
  <si>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</si>
  <si>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</si>
  <si>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</si>
  <si>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</si>
  <si>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</si>
  <si>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</si>
  <si>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</si>
  <si>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</si>
  <si>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</si>
  <si>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</si>
  <si>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</si>
  <si>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</si>
  <si>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</si>
  <si>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</si>
  <si>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</si>
  <si>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</si>
  <si>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</si>
  <si>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</si>
  <si>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</si>
  <si>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</si>
  <si>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</si>
  <si>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</si>
  <si>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</si>
  <si>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</si>
  <si>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</si>
  <si>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</si>
  <si>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</si>
  <si>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</si>
  <si>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</si>
  <si>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</si>
  <si>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</si>
  <si>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</si>
  <si>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</si>
  <si>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</si>
  <si>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</si>
  <si>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</si>
  <si>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</si>
  <si>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</si>
  <si>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</si>
  <si>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</si>
  <si>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</si>
  <si>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</si>
  <si>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</si>
  <si>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</si>
  <si>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</si>
  <si>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</si>
  <si>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</si>
  <si>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</si>
  <si>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</si>
  <si>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</si>
  <si>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</si>
  <si>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</si>
  <si>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</si>
  <si>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</si>
  <si>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</si>
  <si>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</si>
  <si>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</si>
  <si>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</si>
  <si>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</si>
  <si>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</si>
  <si>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</si>
  <si>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</si>
  <si>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</si>
  <si>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</si>
  <si>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</si>
  <si>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</si>
  <si>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</si>
  <si>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</si>
  <si>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</si>
  <si>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</si>
  <si>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</si>
  <si>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</si>
  <si>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</si>
  <si>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</si>
  <si>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</si>
  <si>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</si>
  <si>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</si>
  <si>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</si>
  <si>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</si>
  <si>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</si>
  <si>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</si>
  <si>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</si>
  <si>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</si>
  <si>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</si>
  <si>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</si>
  <si>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</si>
  <si>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</si>
  <si>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</si>
  <si>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</si>
  <si>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</si>
  <si>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</si>
  <si>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</si>
  <si>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</si>
  <si>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</si>
  <si>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</si>
  <si>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</si>
  <si>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</si>
  <si>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</si>
  <si>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</si>
  <si>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</si>
  <si>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</si>
  <si>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</si>
  <si>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</si>
  <si>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</si>
  <si>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</si>
  <si>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</si>
  <si>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</si>
  <si>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</si>
  <si>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</si>
  <si>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</si>
  <si>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</si>
  <si>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</si>
  <si>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</si>
  <si>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</si>
  <si>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</si>
  <si>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</si>
  <si>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</si>
  <si>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</si>
  <si>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</si>
  <si>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</si>
  <si>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</si>
  <si>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</si>
  <si>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</si>
  <si>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</si>
  <si>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</si>
  <si>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</si>
  <si>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</si>
  <si>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</si>
  <si>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</si>
  <si>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</si>
  <si>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</si>
  <si>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</si>
  <si>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</si>
  <si>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</si>
  <si>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</si>
  <si>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</si>
  <si>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</si>
  <si>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</si>
  <si>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</si>
  <si>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</si>
  <si>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</si>
  <si>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</si>
  <si>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</si>
  <si>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</si>
  <si>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</si>
  <si>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</si>
  <si>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</si>
  <si>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</si>
  <si>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</si>
  <si>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</si>
  <si>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</si>
  <si>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</si>
  <si>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</si>
  <si>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</si>
  <si>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</si>
  <si>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</si>
  <si>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</si>
  <si>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</si>
  <si>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</si>
  <si>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</si>
  <si>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</si>
  <si>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</si>
  <si>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</si>
  <si>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</si>
  <si>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</si>
  <si>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</si>
  <si>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</si>
  <si>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</si>
  <si>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</si>
  <si>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</si>
  <si>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</si>
  <si>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</si>
  <si>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</si>
  <si>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</si>
  <si>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</si>
  <si>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</si>
  <si>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</si>
  <si>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</si>
  <si>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</si>
  <si>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</si>
  <si>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</si>
  <si>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</si>
  <si>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</si>
  <si>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</si>
  <si>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</si>
  <si>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</si>
  <si>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</si>
  <si>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</si>
  <si>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</si>
  <si>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</si>
  <si>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</si>
  <si>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</si>
  <si>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</si>
  <si>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</si>
  <si>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</si>
  <si>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</si>
  <si>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</si>
  <si>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</si>
  <si>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</si>
  <si>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</si>
  <si>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</si>
  <si>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</si>
  <si>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</si>
  <si>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</si>
  <si>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</si>
  <si>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</si>
  <si>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</si>
  <si>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</si>
  <si>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</si>
  <si>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</si>
  <si>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</si>
  <si>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</si>
  <si>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</si>
  <si>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</si>
  <si>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</si>
  <si>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</si>
  <si>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</si>
  <si>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</si>
  <si>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</si>
  <si>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</si>
  <si>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</si>
  <si>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</si>
  <si>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</si>
  <si>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</si>
  <si>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</si>
  <si>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</si>
  <si>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</si>
  <si>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</si>
  <si>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</si>
  <si>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</si>
  <si>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</si>
  <si>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</si>
  <si>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</si>
  <si>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</si>
  <si>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</si>
  <si>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</si>
  <si>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</si>
  <si>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</si>
  <si>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</si>
  <si>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</si>
  <si>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</si>
  <si>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</si>
  <si>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</si>
  <si>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</si>
  <si>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</si>
  <si>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</si>
  <si>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</si>
  <si>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</si>
  <si>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</si>
  <si>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</si>
  <si>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</si>
  <si>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</si>
  <si>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</si>
  <si>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</si>
  <si>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</si>
  <si>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</si>
  <si>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</si>
  <si>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</si>
  <si>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</si>
  <si>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</si>
  <si>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</si>
  <si>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</si>
  <si>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</si>
  <si>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</si>
  <si>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</si>
  <si>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</si>
  <si>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</si>
  <si>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</si>
  <si>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</si>
  <si>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</si>
  <si>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</si>
  <si>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</si>
  <si>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</si>
  <si>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</si>
  <si>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</si>
  <si>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</si>
  <si>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</si>
  <si>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</si>
  <si>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</si>
  <si>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</si>
  <si>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</si>
  <si>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</si>
  <si>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</si>
  <si>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</si>
  <si>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</si>
  <si>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</si>
  <si>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</si>
  <si>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</si>
  <si>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</si>
  <si>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</si>
  <si>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</si>
  <si>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</si>
  <si>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</si>
  <si>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</si>
  <si>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</si>
  <si>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</si>
  <si>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</si>
  <si>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</si>
  <si>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</si>
  <si>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</si>
  <si>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</si>
  <si>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</si>
  <si>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</si>
  <si>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</si>
  <si>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</si>
  <si>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</si>
  <si>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</si>
  <si>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</si>
  <si>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</si>
  <si>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</si>
  <si>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</si>
  <si>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</si>
  <si>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</si>
  <si>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</si>
  <si>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</si>
  <si>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</si>
  <si>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</si>
  <si>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</si>
  <si>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</si>
  <si>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</si>
  <si>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</si>
  <si>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</si>
  <si>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</si>
  <si>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</si>
  <si>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</si>
  <si>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</si>
  <si>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</si>
  <si>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</si>
  <si>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</si>
  <si>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</si>
  <si>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</si>
  <si>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</si>
  <si>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</si>
  <si>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</si>
  <si>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</si>
  <si>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</si>
  <si>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</si>
  <si>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</si>
  <si>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</si>
  <si>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</si>
  <si>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</si>
  <si>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</si>
  <si>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</si>
  <si>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</si>
  <si>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</si>
  <si>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</si>
  <si>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</si>
  <si>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</si>
  <si>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</si>
  <si>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</si>
  <si>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</si>
  <si>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</si>
  <si>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</si>
  <si>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</si>
  <si>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</si>
  <si>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</si>
  <si>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</si>
  <si>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</si>
  <si>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</si>
  <si>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</si>
  <si>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</si>
  <si>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</si>
  <si>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</si>
  <si>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</si>
  <si>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</si>
  <si>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</si>
  <si>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</si>
  <si>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</si>
  <si>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</si>
  <si>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</si>
  <si>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</si>
  <si>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</si>
  <si>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</si>
  <si>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</si>
  <si>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</si>
  <si>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</si>
  <si>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</si>
  <si>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</si>
  <si>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</si>
  <si>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</si>
  <si>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</si>
  <si>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</si>
  <si>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</si>
  <si>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</si>
  <si>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</si>
  <si>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</si>
  <si>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</si>
  <si>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</si>
  <si>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</si>
  <si>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</si>
  <si>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</si>
  <si>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</si>
  <si>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</si>
  <si>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</si>
  <si>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</si>
  <si>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</si>
  <si>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</si>
  <si>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</si>
  <si>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</si>
  <si>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</si>
  <si>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</si>
  <si>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</si>
  <si>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</si>
  <si>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</si>
  <si>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</si>
  <si>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</si>
  <si>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</si>
  <si>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</si>
  <si>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</si>
  <si>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</si>
  <si>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</si>
  <si>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</si>
  <si>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</si>
  <si>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</si>
  <si>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</si>
  <si>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</si>
  <si>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</si>
  <si>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</si>
  <si>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</si>
  <si>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</si>
  <si>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</si>
  <si>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</si>
  <si>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</si>
  <si>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</si>
  <si>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</si>
  <si>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</si>
  <si>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</si>
  <si>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</si>
  <si>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</si>
  <si>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</si>
  <si>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</si>
  <si>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</si>
  <si>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</si>
  <si>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</si>
  <si>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</si>
  <si>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</si>
  <si>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</si>
  <si>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</si>
  <si>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</si>
  <si>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</si>
  <si>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</si>
  <si>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</si>
  <si>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</si>
  <si>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</si>
  <si>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</si>
  <si>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</si>
  <si>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</si>
  <si>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</si>
  <si>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</si>
  <si>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</si>
  <si>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</si>
  <si>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</si>
  <si>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</si>
  <si>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</si>
  <si>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</si>
  <si>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</si>
  <si>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</si>
  <si>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</si>
  <si>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</si>
  <si>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</si>
  <si>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</si>
  <si>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</si>
  <si>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</si>
  <si>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</si>
  <si>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</si>
  <si>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</si>
  <si>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</si>
  <si>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</si>
  <si>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</si>
  <si>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</si>
  <si>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</si>
  <si>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</si>
  <si>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</si>
  <si>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</si>
  <si>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</si>
  <si>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</si>
  <si>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</si>
  <si>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</si>
  <si>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</si>
  <si>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</si>
  <si>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</si>
  <si>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</si>
  <si>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</si>
  <si>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</si>
  <si>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</si>
  <si>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</si>
  <si>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</si>
  <si>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</si>
  <si>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</si>
  <si>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</si>
  <si>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</si>
  <si>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</si>
  <si>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</si>
  <si>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</si>
  <si>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</si>
  <si>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</si>
  <si>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</si>
  <si>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</si>
  <si>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</si>
  <si>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</si>
  <si>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</si>
  <si>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</si>
  <si>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</si>
  <si>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</si>
  <si>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</si>
  <si>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</si>
  <si>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</si>
  <si>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</si>
  <si>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</si>
  <si>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</si>
  <si>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</si>
  <si>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</si>
  <si>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</si>
  <si>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</si>
  <si>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</si>
  <si>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</si>
  <si>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</si>
  <si>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</si>
  <si>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</si>
  <si>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</si>
  <si>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</si>
  <si>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</si>
  <si>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</si>
  <si>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</si>
  <si>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</si>
  <si>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</si>
  <si>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</si>
  <si>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</si>
  <si>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</si>
  <si>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</si>
  <si>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</si>
  <si>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</si>
  <si>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</si>
  <si>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</si>
  <si>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</si>
  <si>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</si>
  <si>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</si>
  <si>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</si>
  <si>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</si>
  <si>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</si>
  <si>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</si>
  <si>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</si>
  <si>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</si>
  <si>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</si>
  <si>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</si>
  <si>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</si>
  <si>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</si>
  <si>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</si>
  <si>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</si>
  <si>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</si>
  <si>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</si>
  <si>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</si>
  <si>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</si>
  <si>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</si>
  <si>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</si>
  <si>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</si>
  <si>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</si>
  <si>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</si>
  <si>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</si>
  <si>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</si>
  <si>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</si>
  <si>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</si>
  <si>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</si>
  <si>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</si>
  <si>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</si>
  <si>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</si>
  <si>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</si>
  <si>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</si>
  <si>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</si>
  <si>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</si>
  <si>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</si>
  <si>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</si>
  <si>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</si>
  <si>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</si>
  <si>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</si>
  <si>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</si>
  <si>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</si>
  <si>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</si>
  <si>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</si>
  <si>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</si>
  <si>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</si>
  <si>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</si>
  <si>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</si>
  <si>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</si>
  <si>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</si>
  <si>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</si>
  <si>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</si>
  <si>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</si>
  <si>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</si>
  <si>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</si>
  <si>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</si>
  <si>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</si>
  <si>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</si>
  <si>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</si>
  <si>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</si>
  <si>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</si>
  <si>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</si>
  <si>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</si>
  <si>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</si>
  <si>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</si>
  <si>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</si>
  <si>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</si>
  <si>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</si>
  <si>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</si>
  <si>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</si>
  <si>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</si>
  <si>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</si>
  <si>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</si>
  <si>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</si>
  <si>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</si>
  <si>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</si>
  <si>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</si>
  <si>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</si>
  <si>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</si>
  <si>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</si>
  <si>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</si>
  <si>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</si>
  <si>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</si>
  <si>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</si>
  <si>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</si>
  <si>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</si>
  <si>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</si>
  <si>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</si>
  <si>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</si>
  <si>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</si>
  <si>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</si>
  <si>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</si>
  <si>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</si>
  <si>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</si>
  <si>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</si>
  <si>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</si>
  <si>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</si>
  <si>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</si>
  <si>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</si>
  <si>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</si>
  <si>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</si>
  <si>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</si>
  <si>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</si>
  <si>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</si>
  <si>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</si>
  <si>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</si>
  <si>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</si>
  <si>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</si>
  <si>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</si>
  <si>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</si>
  <si>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</si>
  <si>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</si>
  <si>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</si>
  <si>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</si>
  <si>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</si>
  <si>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</si>
  <si>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</si>
  <si>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</si>
  <si>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</si>
  <si>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</si>
  <si>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</si>
  <si>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</si>
  <si>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</si>
  <si>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</si>
  <si>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</si>
  <si>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</si>
  <si>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</si>
  <si>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</si>
  <si>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</si>
  <si>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</si>
  <si>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</si>
  <si>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</si>
  <si>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</si>
  <si>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</si>
  <si>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</si>
  <si>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</si>
  <si>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</si>
  <si>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</si>
  <si>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</si>
  <si>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</si>
  <si>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</si>
  <si>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</si>
  <si>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</si>
  <si>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</si>
  <si>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</si>
  <si>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</si>
  <si>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</si>
  <si>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</si>
  <si>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</si>
  <si>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</si>
  <si>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</si>
  <si>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</si>
  <si>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</si>
  <si>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</si>
  <si>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</si>
  <si>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</si>
  <si>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</si>
  <si>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</si>
  <si>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</si>
  <si>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</si>
  <si>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</si>
  <si>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</si>
  <si>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</si>
  <si>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</si>
  <si>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</si>
  <si>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</si>
  <si>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</si>
  <si>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</si>
  <si>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</si>
  <si>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</si>
  <si>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</si>
  <si>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</si>
  <si>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</si>
  <si>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</si>
  <si>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</si>
  <si>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</si>
  <si>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</si>
  <si>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</si>
  <si>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</si>
  <si>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</si>
  <si>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</si>
  <si>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</si>
  <si>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</si>
  <si>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</si>
  <si>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</si>
  <si>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</si>
  <si>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</si>
  <si>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</si>
  <si>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</si>
  <si>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</si>
  <si>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</si>
  <si>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</si>
  <si>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</si>
  <si>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</si>
  <si>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</si>
  <si>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</si>
  <si>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</si>
  <si>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</si>
  <si>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</si>
  <si>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</si>
  <si>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</si>
  <si>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</si>
  <si>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</si>
  <si>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</si>
  <si>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</si>
  <si>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</si>
  <si>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</si>
  <si>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</si>
  <si>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</si>
  <si>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</si>
  <si>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</si>
  <si>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</si>
  <si>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</si>
  <si>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</si>
  <si>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</si>
  <si>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</si>
  <si>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</si>
  <si>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</si>
  <si>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</si>
  <si>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</si>
  <si>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</si>
  <si>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</si>
  <si>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</si>
  <si>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</si>
  <si>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</si>
  <si>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</si>
  <si>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</si>
  <si>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</si>
  <si>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</si>
  <si>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</si>
  <si>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</si>
  <si>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</si>
  <si>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</si>
  <si>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</si>
  <si>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</si>
  <si>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</si>
  <si>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</si>
  <si>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</si>
  <si>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</si>
  <si>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</si>
  <si>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</si>
  <si>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</si>
  <si>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</si>
  <si>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</si>
  <si>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</si>
  <si>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</si>
  <si>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</si>
  <si>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</si>
  <si>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</si>
  <si>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</si>
  <si>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</si>
  <si>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</si>
  <si>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</si>
  <si>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</si>
  <si>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</si>
  <si>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</si>
  <si>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</si>
  <si>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</si>
  <si>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</si>
  <si>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</si>
  <si>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</si>
  <si>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</si>
  <si>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</si>
  <si>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</si>
  <si>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</si>
  <si>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</si>
  <si>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</si>
  <si>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</si>
  <si>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</si>
  <si>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</si>
  <si>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</si>
  <si>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</si>
  <si>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</si>
  <si>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</si>
  <si>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</si>
  <si>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</si>
  <si>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</si>
  <si>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</si>
  <si>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</si>
  <si>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</si>
  <si>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</si>
  <si>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</si>
  <si>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</si>
  <si>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</si>
  <si>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</si>
  <si>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</si>
  <si>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</si>
  <si>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</si>
  <si>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</si>
  <si>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</si>
  <si>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</si>
  <si>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</si>
  <si>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</si>
  <si>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</si>
  <si>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</si>
  <si>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</si>
  <si>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</si>
  <si>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</si>
  <si>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</si>
  <si>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</si>
  <si>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</si>
  <si>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</si>
  <si>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</si>
  <si>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</si>
  <si>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</si>
  <si>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</si>
  <si>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</si>
  <si>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</si>
  <si>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</si>
  <si>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</si>
  <si>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</si>
  <si>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</si>
  <si>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</si>
  <si>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</si>
  <si>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</si>
  <si>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</si>
  <si>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</si>
  <si>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</si>
  <si>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</si>
  <si>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</si>
  <si>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</si>
  <si>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</si>
  <si>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</si>
  <si>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</si>
  <si>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</si>
  <si>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</si>
  <si>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</si>
  <si>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</si>
  <si>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</si>
  <si>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</si>
  <si>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</si>
  <si>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</si>
  <si>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</si>
  <si>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</si>
  <si>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</si>
  <si>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</si>
  <si>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</si>
  <si>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</si>
  <si>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</si>
  <si>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</si>
  <si>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</si>
  <si>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</si>
  <si>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</si>
  <si>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</si>
  <si>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</si>
  <si>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</si>
  <si>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</si>
  <si>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</si>
  <si>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</si>
  <si>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</si>
  <si>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</si>
  <si>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</si>
  <si>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</si>
  <si>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</si>
  <si>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</si>
  <si>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</si>
  <si>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</si>
  <si>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</si>
  <si>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</si>
  <si>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</si>
  <si>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</si>
  <si>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</si>
  <si>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</si>
  <si>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</si>
  <si>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</si>
  <si>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</si>
  <si>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</si>
  <si>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</si>
  <si>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</si>
  <si>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</si>
  <si>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</si>
  <si>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</si>
  <si>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</si>
  <si>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</si>
  <si>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</si>
  <si>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</si>
  <si>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</si>
  <si>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</si>
  <si>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</si>
  <si>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</si>
  <si>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</si>
  <si>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</si>
  <si>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</si>
  <si>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</si>
  <si>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</si>
  <si>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</si>
  <si>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</si>
  <si>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</si>
  <si>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</si>
  <si>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</si>
  <si>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</si>
  <si>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</si>
  <si>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</si>
  <si>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</si>
  <si>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</si>
  <si>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</si>
  <si>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</si>
  <si>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</si>
  <si>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</si>
  <si>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</si>
  <si>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</si>
  <si>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</si>
  <si>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</si>
  <si>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</si>
  <si>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</si>
  <si>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</si>
  <si>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</si>
  <si>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</si>
  <si>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</si>
  <si>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</si>
  <si>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</si>
  <si>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</si>
  <si>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</si>
  <si>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</si>
  <si>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</si>
  <si>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</si>
  <si>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</si>
  <si>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</si>
  <si>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</si>
  <si>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</si>
  <si>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</si>
  <si>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</si>
  <si>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</si>
  <si>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</si>
  <si>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</si>
  <si>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</si>
  <si>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</si>
  <si>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</si>
  <si>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</si>
  <si>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</si>
  <si>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</si>
  <si>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</si>
  <si>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</si>
  <si>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</si>
  <si>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</si>
  <si>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</si>
  <si>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</si>
  <si>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</si>
  <si>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</si>
  <si>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</si>
  <si>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</si>
  <si>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</si>
  <si>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</si>
  <si>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</si>
  <si>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</si>
  <si>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</si>
  <si>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</si>
  <si>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</si>
  <si>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</si>
  <si>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</si>
  <si>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</si>
  <si>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</si>
  <si>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</si>
  <si>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</si>
  <si>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</si>
  <si>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</si>
  <si>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</si>
  <si>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</si>
  <si>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</si>
  <si>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</si>
  <si>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</si>
  <si>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</si>
  <si>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</si>
  <si>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</si>
  <si>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</si>
  <si>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</si>
  <si>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</si>
  <si>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</si>
  <si>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</si>
  <si>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</si>
  <si>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</si>
  <si>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</si>
  <si>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</si>
  <si>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</si>
  <si>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</si>
  <si>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</si>
  <si>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</si>
  <si>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</si>
  <si>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</si>
  <si>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</si>
  <si>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</si>
  <si>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</si>
  <si>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</si>
  <si>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</si>
  <si>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</si>
  <si>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</si>
  <si>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</si>
  <si>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</si>
  <si>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</si>
  <si>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</si>
  <si>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</si>
  <si>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</si>
  <si>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</si>
  <si>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</si>
  <si>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</si>
  <si>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</si>
  <si>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</si>
  <si>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</si>
  <si>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</si>
  <si>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</si>
  <si>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</si>
  <si>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</si>
  <si>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</si>
  <si>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</si>
  <si>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</si>
  <si>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</si>
  <si>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</si>
  <si>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</si>
  <si>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</si>
  <si>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</si>
  <si>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</si>
  <si>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</si>
  <si>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</si>
  <si>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</si>
  <si>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</si>
  <si>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</si>
  <si>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</si>
  <si>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</si>
  <si>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</si>
  <si>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</si>
  <si>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</si>
  <si>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</si>
  <si>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</si>
  <si>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</si>
  <si>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</si>
  <si>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</si>
  <si>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</si>
  <si>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</si>
  <si>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</si>
  <si>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</si>
  <si>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</si>
  <si>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</si>
  <si>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</si>
  <si>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</si>
  <si>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</si>
  <si>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</si>
  <si>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</si>
  <si>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</si>
  <si>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</si>
  <si>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</si>
  <si>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</si>
  <si>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</si>
  <si>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</si>
  <si>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</si>
  <si>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</si>
  <si>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</si>
  <si>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</si>
  <si>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</si>
  <si>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</si>
  <si>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</si>
  <si>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</si>
  <si>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</si>
  <si>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</si>
  <si>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</si>
  <si>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</si>
  <si>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</si>
  <si>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</si>
  <si>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</si>
  <si>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</si>
  <si>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</si>
  <si>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</si>
  <si>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</si>
  <si>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</si>
  <si>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</si>
  <si>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</si>
  <si>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</si>
  <si>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</si>
  <si>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</si>
  <si>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</si>
  <si>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</si>
  <si>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</si>
  <si>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</si>
  <si>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</si>
  <si>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</si>
  <si>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</si>
  <si>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</si>
  <si>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</si>
  <si>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</si>
  <si>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</si>
  <si>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</si>
  <si>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</si>
  <si>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</si>
  <si>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</si>
  <si>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</si>
  <si>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</si>
  <si>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</si>
  <si>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</si>
  <si>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</si>
  <si>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</si>
  <si>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</si>
  <si>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</si>
  <si>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</si>
  <si>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</si>
  <si>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</si>
  <si>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</si>
  <si>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</si>
  <si>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</si>
  <si>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</si>
  <si>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</si>
  <si>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</si>
  <si>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</si>
  <si>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</si>
  <si>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</si>
  <si>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</si>
  <si>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</si>
  <si>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</si>
  <si>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</si>
  <si>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</si>
  <si>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</si>
  <si>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</si>
  <si>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</si>
  <si>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</si>
  <si>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</si>
  <si>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</si>
  <si>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</si>
  <si>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</si>
  <si>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</si>
  <si>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</si>
  <si>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</si>
  <si>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</si>
  <si>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</si>
  <si>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</si>
  <si>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</si>
  <si>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</si>
  <si>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</si>
  <si>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</si>
  <si>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</si>
  <si>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</si>
  <si>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</si>
  <si>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</si>
  <si>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</si>
  <si>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</si>
  <si>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</si>
  <si>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</si>
  <si>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</si>
  <si>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</si>
  <si>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</si>
  <si>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</si>
  <si>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</si>
  <si>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</si>
  <si>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</si>
  <si>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</si>
  <si>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</si>
  <si>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</si>
  <si>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</si>
  <si>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</si>
  <si>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</si>
  <si>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</si>
  <si>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</si>
  <si>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</si>
  <si>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</si>
  <si>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</si>
  <si>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</si>
  <si>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</si>
  <si>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</si>
  <si>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</si>
  <si>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</si>
  <si>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</si>
  <si>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</si>
  <si>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</si>
  <si>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</si>
  <si>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</si>
  <si>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</si>
  <si>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</si>
  <si>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</si>
  <si>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</si>
  <si>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</si>
  <si>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</si>
  <si>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</si>
  <si>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</si>
  <si>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</si>
  <si>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</si>
  <si>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</si>
  <si>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</si>
  <si>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</si>
  <si>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</si>
  <si>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</si>
  <si>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</si>
  <si>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</si>
  <si>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</si>
  <si>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</si>
  <si>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</si>
  <si>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</si>
  <si>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</si>
  <si>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</si>
  <si>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</si>
  <si>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</si>
  <si>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</si>
  <si>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</si>
  <si>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</si>
  <si>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</si>
  <si>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</si>
  <si>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</si>
  <si>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</si>
  <si>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</si>
  <si>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</si>
  <si>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</si>
  <si>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</si>
  <si>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</si>
  <si>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</si>
  <si>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</si>
  <si>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</si>
  <si>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</si>
  <si>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</si>
  <si>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</si>
  <si>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</si>
  <si>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</si>
  <si>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</si>
  <si>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</si>
  <si>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</si>
  <si>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</si>
  <si>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</si>
  <si>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</si>
  <si>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</si>
  <si>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</si>
  <si>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</si>
  <si>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</si>
  <si>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</si>
  <si>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</si>
  <si>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</si>
  <si>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</si>
  <si>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</si>
  <si>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</si>
  <si>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</si>
  <si>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</si>
  <si>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</si>
  <si>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</si>
  <si>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</si>
  <si>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</si>
  <si>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</si>
  <si>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</si>
  <si>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</si>
  <si>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</si>
  <si>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</si>
  <si>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</si>
  <si>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</si>
  <si>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</si>
  <si>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</si>
  <si>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</si>
  <si>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</si>
  <si>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</si>
  <si>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</si>
  <si>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</si>
  <si>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</si>
  <si>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</si>
  <si>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</si>
  <si>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</si>
  <si>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</si>
  <si>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</si>
  <si>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</si>
  <si>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</si>
  <si>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</si>
  <si>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</si>
  <si>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</si>
  <si>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</si>
  <si>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</si>
  <si>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</si>
  <si>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</si>
  <si>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</si>
  <si>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</si>
  <si>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</si>
  <si>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</si>
  <si>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</si>
  <si>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</si>
  <si>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</si>
  <si>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</si>
  <si>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</si>
  <si>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</si>
  <si>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</si>
  <si>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</si>
  <si>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</si>
  <si>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</si>
  <si>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</si>
  <si>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</si>
  <si>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</si>
  <si>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</si>
  <si>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</si>
  <si>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</si>
  <si>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</si>
  <si>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</si>
  <si>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</si>
  <si>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</si>
  <si>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</si>
  <si>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</si>
  <si>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</si>
  <si>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</si>
  <si>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</si>
  <si>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</si>
  <si>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</si>
  <si>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</si>
  <si>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</si>
  <si>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</si>
  <si>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</si>
  <si>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</si>
  <si>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</si>
  <si>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</si>
  <si>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</si>
  <si>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</si>
  <si>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</si>
  <si>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</si>
  <si>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</si>
  <si>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</si>
  <si>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</si>
  <si>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</si>
  <si>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</si>
  <si>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</si>
  <si>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</si>
  <si>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</si>
  <si>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</si>
  <si>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</si>
  <si>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</si>
  <si>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</si>
  <si>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</si>
  <si>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</si>
  <si>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</si>
  <si>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</si>
  <si>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</si>
  <si>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</si>
  <si>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</si>
  <si>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</si>
  <si>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</si>
  <si>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</si>
  <si>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</si>
  <si>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</si>
  <si>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</si>
  <si>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</si>
  <si>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</si>
  <si>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</si>
  <si>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</si>
  <si>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</si>
  <si>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</si>
  <si>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</si>
  <si>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</si>
  <si>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</si>
  <si>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</si>
  <si>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</si>
  <si>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</si>
  <si>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</si>
  <si>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</si>
  <si>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</si>
  <si>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</si>
  <si>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</si>
  <si>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</si>
  <si>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</si>
  <si>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</si>
  <si>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</si>
  <si>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</si>
  <si>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</si>
  <si>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</si>
  <si>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</si>
  <si>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</si>
  <si>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</si>
  <si>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</si>
  <si>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</si>
  <si>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</si>
  <si>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</si>
  <si>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</si>
  <si>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</si>
  <si>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</si>
  <si>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</si>
  <si>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</si>
  <si>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</si>
  <si>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</si>
  <si>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</si>
  <si>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</si>
  <si>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</si>
  <si>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</si>
  <si>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</si>
  <si>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</si>
  <si>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</si>
  <si>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</si>
  <si>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</si>
  <si>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</si>
  <si>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</si>
  <si>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</si>
  <si>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</si>
  <si>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</si>
  <si>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</si>
  <si>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</si>
  <si>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</si>
  <si>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</si>
  <si>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</si>
  <si>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</si>
  <si>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</si>
  <si>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</si>
  <si>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</si>
  <si>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</si>
  <si>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</si>
  <si>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</si>
  <si>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</si>
  <si>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</si>
  <si>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</si>
  <si>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</si>
  <si>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</si>
  <si>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</si>
  <si>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</si>
  <si>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</si>
  <si>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</si>
  <si>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</si>
  <si>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</si>
  <si>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</si>
  <si>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</si>
  <si>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</si>
  <si>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</si>
  <si>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</si>
  <si>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</si>
  <si>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</si>
  <si>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</si>
  <si>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</si>
  <si>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</si>
  <si>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</si>
  <si>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</si>
  <si>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</si>
  <si>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</si>
  <si>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</si>
  <si>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</si>
  <si>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</si>
  <si>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</si>
  <si>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</si>
  <si>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</si>
  <si>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</si>
  <si>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</si>
  <si>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</si>
  <si>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</si>
  <si>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</si>
  <si>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</si>
  <si>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</si>
  <si>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</si>
  <si>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</si>
  <si>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</si>
  <si>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</si>
  <si>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</si>
  <si>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</si>
  <si>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</si>
  <si>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</si>
  <si>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</si>
  <si>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</si>
  <si>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</si>
  <si>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</si>
  <si>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</si>
  <si>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</si>
  <si>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</si>
  <si>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</si>
  <si>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</si>
  <si>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</si>
  <si>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</si>
  <si>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</si>
  <si>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</si>
  <si>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</si>
  <si>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</si>
  <si>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</si>
  <si>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</si>
  <si>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</si>
  <si>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</si>
  <si>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</si>
  <si>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</si>
  <si>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</si>
  <si>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</si>
  <si>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</si>
  <si>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</si>
  <si>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</si>
  <si>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</si>
  <si>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</si>
  <si>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</si>
  <si>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</si>
  <si>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</si>
  <si>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</si>
  <si>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</si>
  <si>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</si>
  <si>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</si>
  <si>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</si>
  <si>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</si>
  <si>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</si>
  <si>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</si>
  <si>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</si>
  <si>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</si>
  <si>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</si>
  <si>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</si>
  <si>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</si>
  <si>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</si>
  <si>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</si>
  <si>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</si>
  <si>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</si>
  <si>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</si>
  <si>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</si>
  <si>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</si>
  <si>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</si>
  <si>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</si>
  <si>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</si>
  <si>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</si>
  <si>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</si>
  <si>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</si>
  <si>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</si>
  <si>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</si>
  <si>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</si>
  <si>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</si>
  <si>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</si>
  <si>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</si>
  <si>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</si>
  <si>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</si>
  <si>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</si>
  <si>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</si>
  <si>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</si>
  <si>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</si>
  <si>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</si>
  <si>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</si>
  <si>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</si>
  <si>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</si>
  <si>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</si>
  <si>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</si>
  <si>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</si>
  <si>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</si>
  <si>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</si>
  <si>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</si>
  <si>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</si>
  <si>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</si>
  <si>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</si>
  <si>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</si>
  <si>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</si>
  <si>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</si>
  <si>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</si>
  <si>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</si>
  <si>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</si>
  <si>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</si>
  <si>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</si>
  <si>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</si>
  <si>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</si>
  <si>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</si>
  <si>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</si>
  <si>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</si>
  <si>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</si>
  <si>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</si>
  <si>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</si>
  <si>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</si>
  <si>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</si>
  <si>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</si>
  <si>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</si>
  <si>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</si>
  <si>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</si>
  <si>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</si>
  <si>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</si>
  <si>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</si>
  <si>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</si>
  <si>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</si>
  <si>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</si>
  <si>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</si>
  <si>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</si>
  <si>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</si>
  <si>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</si>
  <si>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</si>
  <si>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</si>
  <si>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</si>
  <si>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</si>
  <si>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</si>
  <si>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</si>
  <si>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</si>
  <si>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</si>
  <si>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</si>
  <si>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</si>
  <si>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</si>
  <si>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</si>
  <si>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</si>
  <si>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</si>
  <si>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</si>
  <si>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</si>
  <si>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</si>
  <si>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</si>
  <si>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</si>
  <si>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</si>
  <si>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</si>
  <si>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</si>
  <si>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</si>
  <si>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70-0121-2016</t>
  </si>
  <si>
    <t xml:space="preserve">PRESTAR EL SERVICIO DE ATENCION, EDUCACION INICIAL Y CUIDADOS A NIÑOS Y NIÑAS MENORES DE 5 AÑOS, O HASTA SU INGRESO AL GRADO DE TRANSICION, Y MUJERES GESTANTES Y MADRES EN PERIODO DE LACTANCIA CON EL FIN DE PROMOVER EL DESARROLLO INTEGRAL DE LA PRIMERA  INFANCIA CON CALIDAD, DE CONFORMOMIDAD CON LOS LINEAMIENTOS, MANUAL OPERATIVO, LAS DIRECTRICES, PARAMETROS Y ESTANDARES  ESTABLECIDOS POR ICBF, EN MARCO DE LA ESTRATEGIA DE ATENCION INTEGRAL DE CERO A SIEMPRE. </t>
  </si>
  <si>
    <t>REGUARDO INDIGENA ZENU SAN ANDRES DE SOTAVENTO CORDOBA- SUCRE TERRITORIO DE SINCELEJO CABILDO MENOR INGENA DE BABILONIA</t>
  </si>
  <si>
    <t>003-03-012018</t>
  </si>
  <si>
    <t>001-001-2019</t>
  </si>
  <si>
    <t xml:space="preserve">FUNDACION AL SERVICIO REGIONAL FUNDASER </t>
  </si>
  <si>
    <t>20222017</t>
  </si>
  <si>
    <t xml:space="preserve">CENTRO EDUCATIVO PLAZA SESAMO </t>
  </si>
  <si>
    <t>002-2016</t>
  </si>
  <si>
    <t>003-2015</t>
  </si>
  <si>
    <t>001-2014</t>
  </si>
  <si>
    <t>001-01-2013</t>
  </si>
  <si>
    <t>CONTRIDUIR A LA RECUPERACION DEL ESTADO NUTRICIONAL DE LOS NIÑOS Y NIÑAS  MENORES DE CINCO AÑOS, QUE PRESENTEN ESTADO DE DESNUTRICION AGUDA, BRINDANDOLE ATENCION PERSONALIZADA EN CASA CON EL APOYO DE LA FAMILIA Y LA MEDICINA TRADICIONAL EN TERRITORIO DEL RESGUARD EN EL DEPARTAMENTO DE SUCRE</t>
  </si>
  <si>
    <t>NO</t>
  </si>
  <si>
    <t xml:space="preserve">IMPLEMENTAR  Y EJECUTAR ACTIVIDADES PEDAGOGICAS QUE PROMUEVAN EL DESARROLLO DE PROCESOS DE PROMOCION Y PREVENCION ALREDEDOR DE HABITOS ALIMENTICIOS ADECUADOS PARA FOMENTAR CONDUCTAS SALUDABLES Y UNA NUTRICION ADECUADA QUE ENMARQUE UNA ATENCION INTEGRAL PARA LA CALIDAD DE LO SNIÑOS Y NIÑAS MENORES DE 5 AÑOS </t>
  </si>
  <si>
    <t xml:space="preserve">DESARROLLAR PROCESOS TRANSVERSALES DE FORMACION , ORENTACION Y ACOMPAÑAMIENTO TOMANDO COMO REFERENTES LOS PROGRAMAS DE PRIMERA INFANCIA (MANUALES OPERATIVOS Y LINEAMIENTOS TECNICOS) ADAPTANDOLO A LOS NIVELES DE EDUCACION PRESCOLAR (PREJARDIN, JARDIN Y TRANCISION) DIRIGIDO A LOS NIÑOS, NIÑAS Y SU NUCLEO FAMILIAR, INCLUYENDO VISITAS DOMICILIARIAS A LOS PADRES Y ACUDIENTES DE LOS NIÑOS Y NIÑAS, DEL CENTRO EDUCATIVO PLAZA SESAMO, SINCELEJO SUCRE. DURANTE EL AÑO ELECTO 2014; UTILIZANDO COMO ESTRATEGIA PEDAGOGICA, EL JUEGO, EL ARTE Y LA CULTURA A TRAVES DE TALLERES TEORICOS, APLICADOS A LOS NIÑOS, NIÑAS FAMILIAS Y COMUNIDADES </t>
  </si>
  <si>
    <t>70-0320-2017</t>
  </si>
  <si>
    <t>PRESTAR EL SERVICIO DE DESARROLLO INFANTIL - CDI - DESARROLLO INFANTIL EN  MEDIO FAMILIAR- DE DMIF DE CONFORMIDAD CON EL MANUAL OPERATIVO DE LA MODALIDAD INSTITUCIONAL Y FAMILIAR Y LAS DIRECTRICES ESTABLECIDAS POR  ICBF, EN ARMONIA DE LA POLITICA DE ESTADO PARA EL DESARROLLO INTEGRAL DE LA PRIMERA INFANCIA DE CERO A SIEMPRE</t>
  </si>
  <si>
    <t>70-352-2016</t>
  </si>
  <si>
    <t>70-0531-2016</t>
  </si>
  <si>
    <t>ATENDER A LA PRIMERA INFANCIA EN MARCO DE LA ESTRATEGIADE CERO A SIEMPRE ESPECIFICAMENTE A LOS NIÑOS  Y NIÑAS MENORES DE CINCO AÑOS EN SITUACION DE VULNERABILIDAD, DE CONFORMIDAD CON LAS DIRECTRICES, LINEAMIENTOS Y PAREMETROS ESTABLECIDOS POR ICBF ASI COMO REGULAR LAS RELACIONES ENTRE LAS PARTES DERIVADAS PARA LA ENTREGA DE APORTES DEL ICBF A LA ENTIDAD ADMINISTRADORA DEL SERVICIO EN LA MODALIDAD DE HOGARES COMUNITARIOS DE BIENESTAR EN LAS SIGUIENTES FORMAS DE ATENCION: FAMILIARES, MULTIPLES, GRUPALES, EMPRESARIALES, JARDINES SOCIALES Y EN LA MODALIDAD FAMI.</t>
  </si>
  <si>
    <t>70-0381-2014</t>
  </si>
  <si>
    <t>70-0312-2013</t>
  </si>
  <si>
    <t>ATENDER INTEGRALMENTE A LA PRIMERA INFANCIA EN MARCO DE LA EXTRATEGIA DE CERO A SIEMPRE DE CONFORMODAD CON LAS DIRECTRICES Y LIMIENTOS Y ESTADARES ESTABLECIDOS POR ICBF ASI COMO REGULAR LAS RELACIONES ENTRE LAS PARTES DERIVADAS A LA ENTREGA DE APORTES DE L ICBF AL CONTRATISTA PARA QUE ASUMA SU EXCLUSIVA RESPONSABILIDA DICHA ATENCION</t>
  </si>
  <si>
    <t>70-0630-2016</t>
  </si>
  <si>
    <t>PRESTAR EL SERVICIO DE EDUCACION INICIAL EN EL MARCO DE LA ATENCION INTEGRAL A MUJERES GESTANTES, NIÑOS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</si>
  <si>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RESGUARDO INDIGENA ZENU SAN ANDRES DE SOTAVENTO CORDOBA SUCRE CABILDO MENOR INDIGENA DE BABILONIA</t>
  </si>
  <si>
    <t>02-12-2019</t>
  </si>
  <si>
    <t>CONTRIBUIR A LA RECUPERACION DEL ESADO NUTRICIONAL DE LOS NIÑOS Y NIÑAS MENORES DE CINCO AÑOS QUE PRESENTEN ESTADO DE DESNUTRICION  AGUDA, BRINDANDOLE ATENCION PERSONALIZADA EN CASA CON EL APOYO DE LA FAMILIA Y LA MEDICINA TRADICIONAL EN TODO EL TERRITORIO DEL RESGUARDO EN EL DEPARTAMENTO DE SUCRE</t>
  </si>
  <si>
    <t>02-12-2018</t>
  </si>
  <si>
    <t>001-01-2015</t>
  </si>
  <si>
    <t>INSTITUCION EDUCATIVA GIMNASIO DEL ROSARIO</t>
  </si>
  <si>
    <t>ALCALDIA DE LOS PALMITOS</t>
  </si>
  <si>
    <t>70-0131-2012</t>
  </si>
  <si>
    <t>007-2017</t>
  </si>
  <si>
    <t>003-3018</t>
  </si>
  <si>
    <t>70-0102-2016</t>
  </si>
  <si>
    <t>70-0263-2016</t>
  </si>
  <si>
    <t>70-0101-2016</t>
  </si>
  <si>
    <t>024-2012</t>
  </si>
  <si>
    <t>70-0298-2016</t>
  </si>
  <si>
    <t>ATENDER A LA PRIMERA INFANCIA EN EL MARCO DE LA ESTRATEGIA DE CERO A SIEMPRE DE CONFOFRMIDAD CON LAS DIRECTRICES LINEAMIENTOS Y PARAMETROS ESTABLECIDOS POR EL ICBF A LA ENTIDAD ADMINISTRADORA DE SERVICIO PARA QUE ESTE ASUMA CON SU PERSONAL Y BAJO SU EXCLUSIVA RESPONSABILIDA DICHA ATENCION</t>
  </si>
  <si>
    <t>ATENDER A LA PRIMERA INFANCIA EN EL MARCO DE LA ESTRATEGIA DE CERO A SIEMPRE DECONFORMIDAD CON LAS DIRECTRICES LINEAMIENTOS Y PARAMENTROS ESTABLECIDOS POR EL ICBF ASI COMO REGULAR LAS RELACIONES ENTRE LAS PARTES DERIVADAS DE LA ENTREGA DE APORTES DEL ICBF A EL CONTRATISTA PARA QUE ASUMA BAJO SU EXCLUSIVA RESPONSABILIDAD DICHA ATENCION</t>
  </si>
  <si>
    <t>brindar atención a la primera infancia niños y niñas menores de cinco (5) años de familias en situación de vulnerabilidad económica social, cultura, nutricional y psicoafectiva  a través de los hogares comunitarios de bienestar modalidades: 0-5 años, en las siguientes formas atención: familiares, múltiples, grupales,  y en la modalidad fami: apoyar a las familias en desarrollo con mujeres gestantes y lactantes, madres lactantes y niños y niñas menores de dos (2) años que se encuentran en vulnerabilidad.</t>
  </si>
  <si>
    <t>Atender a la primera infancia en el marco de la estrategia de cero a siempre de conformidad con las directrices lineamientos y parámetros establecidos por el icbf así como regular las relaciones entre la s partes derivadas de la entrega de aportes del icbf a la entidad administradora de servicio para que este asuma con su personal dicha atención</t>
  </si>
  <si>
    <t>ATENDER INTEGRAL 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 SERVCIO PARA QUE ASUMA BAJO SU EXCLISIVA RESPONSABILIDAD DICHA ATENCION</t>
  </si>
  <si>
    <t>ATENDER A LA PRIMETRA INFANCIA EN EL MARCO DE LA ESTRATEGIA DE CERO A SIEMPRE DECONFORMIDAD CON LAS DIRECTRICES LINEAMIENTOS Y PARAMETROS ESTABLECIDOS POR EL ICBF ASI COMO REGULAR LAS RELACIONES ENTRE LAS PARTE DERIVADAS DE LA ENTREGA DE APORTES DEL ICBF A LA ENTIDAD ADMINISTRADORA DE SERVCIOS PARA QUE ESTE ASUMA CON SU PERSONAL DICHA ATENCION</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</si>
  <si>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</si>
  <si>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t>
  </si>
  <si>
    <t>TENDER A LA PRIMERA INFANCIA EN EL MARCO DE LA ESTRATEGIA DE CERO A SIEMPRE ESPECIFICAMENTE A LOS NIÑOS Y NIÑAS MENORES DE CINCO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FAMY.</t>
  </si>
  <si>
    <t xml:space="preserve">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 </t>
  </si>
  <si>
    <t xml:space="preserve">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</si>
  <si>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</si>
  <si>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DE EDUCACIÓN INICIAL Y CUIDADOS A NIÑOS Y NIÑAS MENORES DE 5 AÑOS O HASTA SU INGRESO AL GRADO DE TRANCISION CON EL FIN DE PROMOVER EL DESARROLLO INTEGRAL DE LA PRIMERA INFANCIA CON CALIDAD DE CONFORMIDAD CON LOS LINEAMIENTOS MANUAL OPERATIVO LAS DIRECTRICES PARAMETROS ESTANDARES ESTABLECIDOS POR EL ICBF EN EL MARCO DE LA ESTRATEGIA DE ATENCION INTEGRAL DE CERO A SIEMPRE </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</si>
  <si>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modalidad de Hogares comunitarios de3 bienestar en las siguientes formas de atención: familiares, múltiples, grupales, empresariales, jardines sociales y en la modalidad FAMI.</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</si>
  <si>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</si>
  <si>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de conformidad con las directrices, lineamientos y parámetros establecidos por el instituto colombiano de bienestar familiar, asi como regular las relaciones entre las partes derivadas de la entrega de aportes del ICBF al contratista, para que este asuma bajo su exclusiva responsabilidad  dicha atención.</t>
  </si>
  <si>
    <t>Prestar el servicio de atención inicial y cuidados a niños y niñas menores de 5 años o hasta su ingreso al grado de transición y a mujeres gestantes y madres en periodos de lactancia, con el fin de promover el desarrollo integral de la primera infancia con calidad de conformidad con los lineamientos manual operativos las directrices, parámetros y estándares establecidos por el ICBF en el marco de la estrategia de cero a siempre.</t>
  </si>
  <si>
    <t>Atender integralmente a la primera infancia en el marco de la estrategia de cero a siempre, de conformidad con las directrices, lineamientos y estándares establecidos por el ICBF, así como regular las relaciones entre las partes derivados de la entrega de aportes del ICBF a el contratista, para que este asuma bajo su responsabilidad su exclusiva responsabilidad dicha atención.</t>
  </si>
  <si>
    <t>El presente convenio de cooperación tiene objeto aunar esfuerzos entre el municipio de los palmitos y la corporación social nuestra señora del rosario con en fin de brindar apoyo en la formación del talento humano en atención de primera infancia en el municipio de los palmitos.</t>
  </si>
  <si>
    <t>VANESSA POALA OVIEDO ARRIETA</t>
  </si>
  <si>
    <t>CRA 19 No. 28A - 55</t>
  </si>
  <si>
    <t>3017052565</t>
  </si>
  <si>
    <t>fundacionsocialosangeles@gmail.com</t>
  </si>
  <si>
    <t>Luzmila Hernandez v</t>
  </si>
  <si>
    <t>CLL 3C  23W  APTO 1</t>
  </si>
  <si>
    <t>asofamcore@gmail.com</t>
  </si>
  <si>
    <t>Luzmila Hernandez Villadiego</t>
  </si>
  <si>
    <t>Wendy Jhohana Trujillo Arrieta</t>
  </si>
  <si>
    <t>CRA 22F Nro 33 - 176 CASA 30 URB. BUENOS AIRES</t>
  </si>
  <si>
    <t>3015571707</t>
  </si>
  <si>
    <t>CLL 18 N 16 05</t>
  </si>
  <si>
    <t>codescosucre@gmai.com</t>
  </si>
  <si>
    <t>CARLOS JAVIER VASQUEZ SALGADO</t>
  </si>
  <si>
    <t>INSTITUTO COLOMBIANO DE BIENESTAR FAMILIAR "ICBF"</t>
  </si>
  <si>
    <t>70-0609-2016</t>
  </si>
  <si>
    <t>70-0539-2016</t>
  </si>
  <si>
    <t>70-0291-2017</t>
  </si>
  <si>
    <t>70-0280-2018</t>
  </si>
  <si>
    <t>70-0278-2016</t>
  </si>
  <si>
    <t>70-0292-2018</t>
  </si>
  <si>
    <t>70-0117-2016</t>
  </si>
  <si>
    <t>701820140376</t>
  </si>
  <si>
    <t>70-0275-2016</t>
  </si>
  <si>
    <t>70-0617-2016</t>
  </si>
  <si>
    <t>0420-2017</t>
  </si>
  <si>
    <t>0092-2019</t>
  </si>
  <si>
    <t>23/2017/370</t>
  </si>
  <si>
    <t>2372017/390</t>
  </si>
  <si>
    <t>03712018</t>
  </si>
  <si>
    <t>23003692017</t>
  </si>
  <si>
    <t>23004092017</t>
  </si>
  <si>
    <t>23003892017</t>
  </si>
  <si>
    <t>13-262004-175</t>
  </si>
  <si>
    <t>701820080131</t>
  </si>
  <si>
    <t>23-2016-544</t>
  </si>
  <si>
    <t>23-2016-580</t>
  </si>
  <si>
    <t>23-2016-579</t>
  </si>
  <si>
    <t>70-075-2016</t>
  </si>
  <si>
    <t>0299-2020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</si>
  <si>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D PARA EL DESARROLLO INTEGRAL DE LA PRIMERA INFANCIA "DE CERO A SIEMPRE", EN EL SERVICIO DE DESARROLLO INFANTIL EN MEDIO FAMILIAR</t>
  </si>
  <si>
    <t>PRESTAR EL SERVICIO DE ATENCION , EDUCACION INICIAL Y CUIDADO A NIÑOS Y NIÑAS MENORES DE 5 AÑOS O HASTA SU INGRESO AL GRADO DE TRANSCICION,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</si>
  <si>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ATENCION INTEGRAL A NIÑOS Y NIÑAS MENORES DE 5 AÑOS O HASTA SU INGRESO AL GRADO TRANSICION, CON EL FIN DE PROMOVEER EL DESARROLLO INTEGRAL DE LA PRIMERA INFANCIA DE CONFORMIDAD CON EL MANUAL OPERATIVO DE LA MODALIDAD INSTITUCIONAL Y LAS DIRECTRICES ESTABLECIDAS POR EL ICBF, EN EL MARCO DE LA POLITICA DE ESTADO PARA EL DESARROLLO INTEGRAL DE LA PRIMERA INFANCIA "DE CERO A SIEMORE", EN EL SERVCIO CENTRO DE DESARROLLO INFANTIL</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</si>
  <si>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</si>
  <si>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EDUCACION INICIAL EN EL MARCO DE LA ATENCON INTEGRAL A NIÑAS Y NIÑOS MENORES DE 5 AÑOS O HASTA SU INGRESO AL GRADO TRANSICION , DE CONFORMIDAD CON EL MANUAL OPERATIVO DE LA MODALIDAD Y LAS DIRECTRICES ESTABLECIDAS POR EL ICBF, EN ARMONIA CON LA POLITICA DE ESTADO PARA EL DESARROLLO INTEGRAL DE LA PRIMERA INFANCIA "DE CERO A SIEMPRE", EN EL SERVCIO CENTRO DE DESARROLLO INFANTIL</t>
  </si>
  <si>
    <t>PRESTAR EL SERVICIO DE EDUCACION Y CUIDADO A NIÑOS Y NIÑAS MENORES DE 5 AÑOS O HASTA SU INGRESO AL GRADO TRANSICION, CON EL FIN DE PROMOVEER EL DESARROLLO INGRAL DE LA PRIMERA INFDANCIA CON CALIDAD DE CONFORMIDAD CON LOS LINEAMIENTOS, MANUAL OPERATIVO, LAS DIRECTRICES, PARAMETROS Y ESTANDARES ESTABLECIDOS POR EL ICBF, EN EL MARCO DE LA ESTARTEGIA DE ATENCION INTEGRAL "DE CERO A SIEMPRE"</t>
  </si>
  <si>
    <t xml:space="preserve">ATENDER A NIÑOS Y NIÑAS MENORES DE 5 AÑOS, O HASTA SU INGRESO AL GRADO TRANSICION EN LOS SERVICIOS DE EDUCACION INICIAL Y CUIDADO, CON EL FIN DE PROMOVEER EL DESARROLLO INTEGRAL DE LA INFANCIA CON CALIDAD, DE CONFORMIDAD CON LOS LINEMAIENTOS, LAS DIRECTRICES Y PARAMETROS ESTABLECIDOS POR EL ICBF </t>
  </si>
  <si>
    <t>PRESTAR EL SERVICIO DE ATENCION EDUCACION INICIAL Y CUIDADO A NIÑOS Y NIÑAS MENORES DE 5 AÑOS O HASTA SU INGRESO AL GRADO DE TRANSICION Y A MUJERES GESTANTES Y MADRES EN PERIDO DE LACTANCIA CON EL FIN DE PROMOVEER EL DESARROLLO INTEGRAL DE LA PRIMERA INFANCIA CON CALIDAD DE CONFORMIDAD CON LOS LINEMAIENTOS MANUAL OPERATIVO LAS DIRECTRICES, PARAMETROS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</si>
  <si>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LOS SERVICIOS DE DESARROLLO INFANTIL</t>
  </si>
  <si>
    <t>1OO%</t>
  </si>
  <si>
    <t>PRESTAR EL SERVICIO DE EDUCACION INICIAL EN EL MARCO DE LA ATENCON INTEGRAL A MUJERES GESTANTES, NIÑAS Y NIÑOS MENORES DE 5 AÑOS O HASTA SU INGRESO AL GRADO TRANSICION , EN CONFORMIDAD CON LOS MANUALES OPERATIVOS DE LA MODALIDAD Y LAS DIRECTRICES ESTABLECIDAS POR EL ICBF, EN ARMONIA CON LA POLITICA DE ESTADO PARA EL DESARROLLO INTEGRAL DE LA PRIMERA INFANCIA "DE CERO A SIEMPRE" EN EL SERVCIO CENTROS DE DESARROLLO INFANTIL EN MEDIO FAMILIAR Y CENTRO DE DESARROLLO INFANTIL</t>
  </si>
  <si>
    <t>PRESTAR EL SERVICIO DE DESARROLLO INFANTIL - CDI Y DESARROLLO INFANTIL EN MEDIO FAMILIAR  - DIMF - DE COFORMORMIDAD CON EL MANUAL OPERATIVO DE LA MODALIDAD INSTITCIONAL Y FAMILIAR Y LAS DIRECTRICES ESTABLECIDAS POR EL ICBF, EN ARMONIA CON LA POLITICA DE ESTADO PARA EL DESARROLLO INEGRAL DE LA PRIMERA INFANCIA "DE CERO A SIEMPRE"</t>
  </si>
  <si>
    <t>PRESTAR EL SERVICIO DE EDUCACION INICAL EN EL MARCO DE LA ATENCION INTEGRAL A NIÑAS Y NIÑOS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DESARROLLO INFANTIL ENMEDIO FAMILIAR</t>
  </si>
  <si>
    <t>PRESTAR EL SERVICIO DE ATENCION INTEGRAL A MUJERES GESTANTES NIÑOS Y NIÑAS MENORES DE 5 AÑOS O HASTA SU INGRESO AL GRADO TRANSICION, DE CONFORMIDAD CON LOS MANUALES OPERATIVOS DE LAS MODALIDADES Y LAS DIRECTRICES ESTABLECIDAS POR EL ICBF, EN ARMONIA CON LA POLITICA DE ESTADO PARA EL DESARROLLO INTEGRAL DE LA PRIMERA INFANCIA "DE CERO A SIEMPRE", EN LOS SERVICIOS DE CENTROS DE DESARROLLO INFANTIL Y DESARROLLO INFANTIL EN MEDIO FAMILIAR</t>
  </si>
  <si>
    <t>PRESTAR EL SERVICIO DE EDUCACION INICIAL EN EL MARCO DE LA ATENCION INTEGRAL A NIÑAS Y NIÑOS MENORES DE 5 AÑOS O HASTA SU INGRESO AL GRADO DE TRANSICION, DE CONOFRMIDAD CON LOS MANUALES OPERATIVOS DE LA MODALIDAD Y LAS DIRECTRICES ESTABLECIDAS POR EL ICBF, EN ARMONIA CON LA POLITICA DE ESTADO PARA EL DESARROLLO INTEGRAL DE LA PRIMERA INFANCIA "DE CERO A SIEMPRE" EN EL SERVICIO CENTROS DE DESARROLLO INFANTIL</t>
  </si>
  <si>
    <t>BRINDAR ATENCION A NIÑOS Y NIÑAS MENORES DE 6 AÑOS DE FAMILIAS CON VULNERABILIDAD ECONOMICA, SOCIAL, CULTURAL, NUTRICIONAL Y PSICOAFECTIVA ATRAVES DE HOGARES COMUNITARIOS DE BIENESTAR MODALIDAD CERO A SIETE Y APOYAR A LAS FAMILIAS EN EL DESARROLLO QUE TIENEN MUJERES GESTANTES, MADRES LACTANTES Y NIÑOS Y NIÑAS MENORES DE 2 AÑOS  QUE SE ENCUENTREN EN VULNERABUILIDAD PSICOAFCETIVA, NUTRICIONAL, ECONOMICA Y SOCIAL</t>
  </si>
  <si>
    <t xml:space="preserve">BRINDAR ATENCION A NIÑOS Y NIÑAS ENTRE LOS 6 MESES Y MENORES DE 6 AÑOS PERTENECIENTES A LOS NIVELES 1 Y 2 DEL SISBEN HIJOS DE PADRES TRABAJADORES </t>
  </si>
  <si>
    <t xml:space="preserve">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ASIEMPRE", EN SERVICIO DE CENTRO DE DESARROLLO INFANTIL </t>
  </si>
  <si>
    <t>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 SIEMPRE", EN SERVICIO DE CENTRO DE DESARROLLO INFANTIL EN MEDIO FAMILIAR</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</si>
  <si>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ESTRATEGIA DE ATENCION INTEGRAL "DE CERO A SIEMPRE"</t>
  </si>
  <si>
    <t>PRESTAR LOS SERVICIOS PARA LA ATENCION A LA PRIMERA INFANCIA EN LOS HOGARES COMUNITARIOS DE BIENESTAR HCB Y HOGARES COMUNITARIOS DE BIENESTAR AGRUPADOS, DE CONFORMIDAD CON EL MANUAL OPERATIVO DE LA MODALIDAD COMUNITARIA Y EL SERVICIO HCB FAMILIA MUJER E INFANCIA - FAMI, DE CONFORMIIDAD CON EL MANUAL OPERATIVO FAMILIAR, EL LINEAMIENTO TECNICO PARA LA ATENCION A LA PRIMERA INFANCIA Y LAS DIRECTRICES ESTABLECIDAS POR EL ICBF, EN ARMONIA CON LA POLITICA DE ESTADO PARA EL DESARROLLO INTEGRAL DE LA PRIMERA INFANCIA DE CERO A SIEMPRE</t>
  </si>
  <si>
    <t>TRANSVERSAL 44 No. 21 - 16 BARRIO LA CAMPIÑA</t>
  </si>
  <si>
    <t>301 553 77 81</t>
  </si>
  <si>
    <t>ORGANIZACIONTIEMPOSDEPAZ@HOTMAIL.COM</t>
  </si>
  <si>
    <t>INSTITUTO COLOMBIANO DE BIENESTAR FAMILIAR</t>
  </si>
  <si>
    <t>70-0100-2020</t>
  </si>
  <si>
    <t>70-0098-2020</t>
  </si>
  <si>
    <t>70-0090-2019</t>
  </si>
  <si>
    <t>70-0388-2018</t>
  </si>
  <si>
    <t>1145 DE 2016</t>
  </si>
  <si>
    <t>906 DE 2017</t>
  </si>
  <si>
    <t>1020 DE 2016</t>
  </si>
  <si>
    <t>0339 DE 2018</t>
  </si>
  <si>
    <t>0465</t>
  </si>
  <si>
    <t>0464</t>
  </si>
  <si>
    <t>0463</t>
  </si>
  <si>
    <t>0462</t>
  </si>
  <si>
    <t>0941</t>
  </si>
  <si>
    <t>0931</t>
  </si>
  <si>
    <t>0926</t>
  </si>
  <si>
    <t>0925</t>
  </si>
  <si>
    <t>0913</t>
  </si>
  <si>
    <t>0912</t>
  </si>
  <si>
    <t>703 DE 2019</t>
  </si>
  <si>
    <t>700 DE 2019</t>
  </si>
  <si>
    <t>0699 DE 2019</t>
  </si>
  <si>
    <t>0687 DE 2019</t>
  </si>
  <si>
    <t>0680 DE 2019</t>
  </si>
  <si>
    <t>0679 DE 2019</t>
  </si>
  <si>
    <t>0686 DE 2019</t>
  </si>
  <si>
    <t>0368 DE 2020</t>
  </si>
  <si>
    <t>0396 DE 2020</t>
  </si>
  <si>
    <t>0398 DE 2020</t>
  </si>
  <si>
    <t>0395 DE 2020</t>
  </si>
  <si>
    <t>0392 DE 2020</t>
  </si>
  <si>
    <t>0358 DE 2020</t>
  </si>
  <si>
    <t>0454 DE 2020</t>
  </si>
  <si>
    <t>0453 DE 2020</t>
  </si>
  <si>
    <t>0451 DE 2020</t>
  </si>
  <si>
    <t>0450 DE 2020</t>
  </si>
  <si>
    <t>0524 DE 2020</t>
  </si>
  <si>
    <t>0521 DE 2020</t>
  </si>
  <si>
    <t>0519 DE 2020</t>
  </si>
  <si>
    <t>0515 DE 2020</t>
  </si>
  <si>
    <t>0493 DE 2020</t>
  </si>
  <si>
    <t>05007892020</t>
  </si>
  <si>
    <t>05007882020</t>
  </si>
  <si>
    <t>05007872020</t>
  </si>
  <si>
    <t>05007842020</t>
  </si>
  <si>
    <t>05007682020</t>
  </si>
  <si>
    <t>05007662020</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</si>
  <si>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</si>
  <si>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</si>
  <si>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</si>
  <si>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</si>
  <si>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</si>
  <si>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</si>
  <si>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</si>
  <si>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</si>
  <si>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</si>
  <si>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MEDELLIN</t>
  </si>
  <si>
    <t>CUALIFICAR EL ESQUEMA OPERATIVO DE LOS HOGARES COMUNITARIOS DE BIENESTAR - HCB DE LA REGIONAL ANTIOQUIA, FOCALIZADOS POR EL ICBF, DE CONFORMIDAD CON LO ESTABLECIDO EN EL MANUAL OPERATIVO DE LA MODALDIAD COMUNITARIA - HOGARES COMUNITARIOS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</si>
  <si>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</si>
  <si>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</si>
  <si>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</si>
  <si>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</si>
  <si>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</si>
  <si>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</si>
  <si>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REMEDIOS
SEGOVIA
VEGACHI
YALI
YOLOMBO</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</si>
  <si>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</si>
  <si>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</si>
  <si>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</si>
  <si>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</si>
  <si>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</si>
  <si>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</si>
  <si>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</si>
  <si>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</si>
  <si>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</si>
  <si>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</si>
  <si>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COPACABANA
GIRARDOTA</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</si>
  <si>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</si>
  <si>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</si>
  <si>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</si>
  <si>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</si>
  <si>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</si>
  <si>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</si>
  <si>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</si>
  <si>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</si>
  <si>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</si>
  <si>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</si>
  <si>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</si>
  <si>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</si>
  <si>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</si>
  <si>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REMEDIOS
SEGOVIA
VEGACHI
YALI
YOLOMBO
AMALFI
CISNERO
SAN DOMINGO
SAN ROQUE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</si>
  <si>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</si>
  <si>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</si>
  <si>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</si>
  <si>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</si>
  <si>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</si>
  <si>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</si>
  <si>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</si>
  <si>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</si>
  <si>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</si>
  <si>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</si>
  <si>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</si>
  <si>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</si>
  <si>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</si>
  <si>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</si>
  <si>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</si>
  <si>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</si>
  <si>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</si>
  <si>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</si>
  <si>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7002782019</t>
  </si>
  <si>
    <t>7003372018</t>
  </si>
  <si>
    <t>7002022018</t>
  </si>
  <si>
    <t>7004812016</t>
  </si>
  <si>
    <t>7001292016</t>
  </si>
  <si>
    <t>7003372016</t>
  </si>
  <si>
    <t>001182015</t>
  </si>
  <si>
    <t>701820140220</t>
  </si>
  <si>
    <t>701820130168</t>
  </si>
  <si>
    <t>701820120211</t>
  </si>
  <si>
    <t>Prestar los servicios  HOGARES COMUNITARIOS DE BIENESFAR, FAMI, de conformidad con   las directrices, lineamientos y parámetros establecidos por el ICBF, en armonía con la política de  estado para el desarrollo integral a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</si>
  <si>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</si>
  <si>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Atender a la primera infancia en el marco de la estrategia de cero a siempre , específicamente a  los niños y niñas menores de 5 años  de familias en situación de y vulnerabilidad  de conformidad con las directrices, lineamientos y parámetros establecidos por el ICBF, así como regular las relaciones entre las parte derivadas de la entrega de aporte del ICBF a la entidad administradora del servicio en la modalidad de hogares comunitarios de bienestar en las siguientes forma de atención: familiares, múltiples, grupales, empresariales; jardines sociales y en la modalidad fami</t>
  </si>
  <si>
    <t>Atender A La Primera Infancia En El Marco De La Estrategia De A Siempre Especificacmente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Comubnitarios De Bienestar En Las Siguientes Formas De Atencion Familiares Multiples Grupales Empresariales Jardines Sociales En Nla Modalidad Fami</t>
  </si>
  <si>
    <t>Atención se prestará en las modalidad hogares comunitarios de bienestar en las siguientes formas de atención: familiares, múltiples grupales, empresariales, y en modalidad fami en las unidades de atención de jurisdicción del centro zonal Sincelejo de la regional sucre del ICBF</t>
  </si>
  <si>
    <t>Atención se prestará en la modalidad hogares comunitarios de bienestar en las siguientes formas de atención: familiares, múltiples grupales, empresariales, y en modalidad fami en las unidades de atención de jurisdicción del centro zonal Sincelejo del regional sucre del ICBF</t>
  </si>
  <si>
    <t>Brindar atención a la primera infancia, niños y niñas menores de 5 años de familias en situación de vulnerabilidad económica, social, cultural, nutricional y psicoacfectiva, a través de los hogares comunitarios de bienestar modalidad: 05 años en la siguientes formas e atención: familiares, múltiples, grupales y en la modalidad fami, de conformidad con los lineamientos y directrices de ICBF expida para las mismas</t>
  </si>
  <si>
    <t>Diana Luz Lezama Molina</t>
  </si>
  <si>
    <t>Carrera18D # 45-08 Barrio Uribe Uribe</t>
  </si>
  <si>
    <t>3107423878</t>
  </si>
  <si>
    <t>fundacionsemillasdelsur@hotmail.com</t>
  </si>
  <si>
    <t>2021-70-10001706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</si>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</sst>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2"/>
      <color theme="1"/>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protection locked="0"/>
    </xf>
    <xf numFmtId="0" fontId="0" fillId="3" borderId="0" xfId="0" applyFill="1" applyProtection="1">
      <protection locked="0"/>
    </xf>
    <xf numFmtId="1" fontId="33" fillId="3" borderId="0" xfId="0" applyNumberFormat="1" applyFont="1" applyFill="1" applyAlignment="1" applyProtection="1">
      <alignment horizontal="right" vertical="center"/>
      <protection locked="0"/>
    </xf>
    <xf numFmtId="1" fontId="33" fillId="3" borderId="0" xfId="0" applyNumberFormat="1" applyFont="1" applyFill="1" applyAlignment="1" applyProtection="1">
      <alignment horizontal="right"/>
      <protection locked="0"/>
    </xf>
    <xf numFmtId="0" fontId="0" fillId="3" borderId="0" xfId="0" applyFill="1" applyAlignment="1" applyProtection="1">
      <alignment horizontal="right"/>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A8" zoomScale="70" zoomScaleNormal="70" zoomScaleSheetLayoutView="40" zoomScalePageLayoutView="40" workbookViewId="0">
      <selection activeCell="F31" sqref="F31"/>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44194.887341203706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08" t="str">
        <f>HYPERLINK("#Integrante_1!A109","CAPACIDAD RESIDUAL")</f>
        <v>CAPACIDAD RESIDUAL</v>
      </c>
      <c r="F8" s="209"/>
      <c r="G8" s="210"/>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08" t="str">
        <f>HYPERLINK("#Integrante_1!A162","TALENTO HUMANO")</f>
        <v>TALENTO HUMANO</v>
      </c>
      <c r="F9" s="209"/>
      <c r="G9" s="210"/>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08" t="str">
        <f>HYPERLINK("#Integrante_1!F162","INFRAESTRUCTURA")</f>
        <v>INFRAESTRUCTURA</v>
      </c>
      <c r="F10" s="209"/>
      <c r="G10" s="210"/>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806005124</v>
      </c>
      <c r="C20" s="5"/>
      <c r="D20" s="73"/>
      <c r="E20" s="154" t="s">
        <v>2670</v>
      </c>
      <c r="F20" s="156"/>
      <c r="G20" s="5"/>
      <c r="H20" s="211"/>
      <c r="I20" s="143" t="s">
        <v>453</v>
      </c>
      <c r="J20" s="144" t="s">
        <v>977</v>
      </c>
      <c r="K20" s="145">
        <v>1733137046</v>
      </c>
      <c r="L20" s="146"/>
      <c r="M20" s="146">
        <v>44561</v>
      </c>
      <c r="N20" s="129">
        <f>+(M20-L20)/30</f>
        <v>1485.3666666666666</v>
      </c>
      <c r="O20" s="132"/>
      <c r="U20" s="128"/>
      <c r="V20" s="106">
        <f ca="1">NOW()</f>
        <v>44194.887341203706</v>
      </c>
      <c r="W20" s="106">
        <f ca="1">NOW()</f>
        <v>44194.887341203706</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2"/>
      <c r="C23" s="21"/>
      <c r="D23" s="21"/>
      <c r="E23" s="21"/>
      <c r="F23" s="5"/>
      <c r="G23" s="5"/>
      <c r="H23" s="70"/>
      <c r="I23" s="143"/>
      <c r="J23" s="144"/>
      <c r="K23" s="145"/>
      <c r="L23" s="146"/>
      <c r="M23" s="146"/>
      <c r="N23" s="130">
        <f t="shared" si="1"/>
        <v>0</v>
      </c>
      <c r="O23" s="133"/>
      <c r="Q23" s="105"/>
      <c r="R23" s="55"/>
      <c r="S23" s="106"/>
      <c r="T23" s="106"/>
    </row>
    <row r="24" spans="1:23" ht="30" customHeight="1" outlineLevel="1" x14ac:dyDescent="0.25">
      <c r="A24" s="9"/>
      <c r="B24" s="102"/>
      <c r="C24" s="21"/>
      <c r="D24" s="21"/>
      <c r="E24" s="21"/>
      <c r="F24" s="5"/>
      <c r="G24" s="5"/>
      <c r="H24" s="70"/>
      <c r="I24" s="143"/>
      <c r="J24" s="144"/>
      <c r="K24" s="145"/>
      <c r="L24" s="146"/>
      <c r="M24" s="146"/>
      <c r="N24" s="130">
        <f t="shared" si="1"/>
        <v>0</v>
      </c>
      <c r="O24" s="133"/>
    </row>
    <row r="25" spans="1:23" ht="30" customHeight="1" outlineLevel="1" x14ac:dyDescent="0.25">
      <c r="A25" s="9"/>
      <c r="B25" s="102"/>
      <c r="C25" s="21"/>
      <c r="D25" s="21"/>
      <c r="E25" s="21"/>
      <c r="F25" s="5"/>
      <c r="G25" s="5"/>
      <c r="H25" s="70"/>
      <c r="I25" s="143"/>
      <c r="J25" s="144"/>
      <c r="K25" s="145"/>
      <c r="L25" s="146"/>
      <c r="M25" s="146"/>
      <c r="N25" s="130">
        <f t="shared" si="1"/>
        <v>0</v>
      </c>
      <c r="O25" s="133"/>
    </row>
    <row r="26" spans="1:23" ht="30" customHeight="1" outlineLevel="1" x14ac:dyDescent="0.25">
      <c r="A26" s="9"/>
      <c r="B26" s="102"/>
      <c r="C26" s="21"/>
      <c r="D26" s="21"/>
      <c r="E26" s="21"/>
      <c r="F26" s="5"/>
      <c r="G26" s="5"/>
      <c r="H26" s="70"/>
      <c r="I26" s="143"/>
      <c r="J26" s="144"/>
      <c r="K26" s="145"/>
      <c r="L26" s="146"/>
      <c r="M26" s="146"/>
      <c r="N26" s="130">
        <f t="shared" si="1"/>
        <v>0</v>
      </c>
      <c r="O26" s="133"/>
    </row>
    <row r="27" spans="1:23" ht="30" customHeight="1" outlineLevel="1" x14ac:dyDescent="0.25">
      <c r="A27" s="9"/>
      <c r="B27" s="102"/>
      <c r="C27" s="21"/>
      <c r="D27" s="21"/>
      <c r="E27" s="21"/>
      <c r="F27" s="5"/>
      <c r="G27" s="5"/>
      <c r="H27" s="70"/>
      <c r="I27" s="143"/>
      <c r="J27" s="144"/>
      <c r="K27" s="145"/>
      <c r="L27" s="146"/>
      <c r="M27" s="146"/>
      <c r="N27" s="130">
        <f t="shared" si="1"/>
        <v>0</v>
      </c>
      <c r="O27" s="133"/>
    </row>
    <row r="28" spans="1:23" ht="30" customHeight="1" outlineLevel="1" x14ac:dyDescent="0.25">
      <c r="A28" s="9"/>
      <c r="B28" s="102"/>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FUNDACION SOCIAL LOS ANGELES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11" t="s">
        <v>31</v>
      </c>
      <c r="D48" s="191">
        <v>701820140332</v>
      </c>
      <c r="E48" s="139">
        <v>41944</v>
      </c>
      <c r="F48" s="139">
        <v>42004</v>
      </c>
      <c r="G48" s="166">
        <f>IF(AND(E48&lt;&gt;"",F48&lt;&gt;""),((F48-E48)/30),"")</f>
        <v>2</v>
      </c>
      <c r="H48" s="118" t="s">
        <v>2722</v>
      </c>
      <c r="I48" s="117" t="s">
        <v>453</v>
      </c>
      <c r="J48" s="117" t="s">
        <v>963</v>
      </c>
      <c r="K48" s="119">
        <v>59869595</v>
      </c>
      <c r="L48" s="112" t="s">
        <v>1148</v>
      </c>
      <c r="M48" s="113">
        <v>1</v>
      </c>
      <c r="N48" s="112" t="s">
        <v>27</v>
      </c>
      <c r="O48" s="112" t="s">
        <v>26</v>
      </c>
      <c r="P48" s="79"/>
    </row>
    <row r="49" spans="1:16" s="6" customFormat="1" ht="24.75" customHeight="1" x14ac:dyDescent="0.25">
      <c r="A49" s="137">
        <v>2</v>
      </c>
      <c r="B49" s="118" t="s">
        <v>2672</v>
      </c>
      <c r="C49" s="111" t="s">
        <v>31</v>
      </c>
      <c r="D49" s="191">
        <v>701820130247</v>
      </c>
      <c r="E49" s="139">
        <v>41332</v>
      </c>
      <c r="F49" s="139">
        <v>41639</v>
      </c>
      <c r="G49" s="166">
        <f t="shared" ref="G49:G107" si="2">IF(AND(E49&lt;&gt;"",F49&lt;&gt;""),((F49-E49)/30),"")</f>
        <v>10.233333333333333</v>
      </c>
      <c r="H49" s="118" t="s">
        <v>2723</v>
      </c>
      <c r="I49" s="117" t="s">
        <v>453</v>
      </c>
      <c r="J49" s="117" t="s">
        <v>963</v>
      </c>
      <c r="K49" s="119">
        <v>781922400</v>
      </c>
      <c r="L49" s="112" t="s">
        <v>1148</v>
      </c>
      <c r="M49" s="113">
        <v>1</v>
      </c>
      <c r="N49" s="112" t="s">
        <v>27</v>
      </c>
      <c r="O49" s="112" t="s">
        <v>26</v>
      </c>
      <c r="P49" s="79"/>
    </row>
    <row r="50" spans="1:16" s="6" customFormat="1" ht="24.75" customHeight="1" x14ac:dyDescent="0.2">
      <c r="A50" s="137">
        <v>3</v>
      </c>
      <c r="B50" s="118" t="s">
        <v>2672</v>
      </c>
      <c r="C50" s="111" t="s">
        <v>31</v>
      </c>
      <c r="D50" s="192" t="s">
        <v>2714</v>
      </c>
      <c r="E50" s="139">
        <v>40923</v>
      </c>
      <c r="F50" s="139">
        <v>41274</v>
      </c>
      <c r="G50" s="166">
        <f t="shared" si="2"/>
        <v>11.7</v>
      </c>
      <c r="H50" s="115" t="s">
        <v>2724</v>
      </c>
      <c r="I50" s="117" t="s">
        <v>453</v>
      </c>
      <c r="J50" s="117" t="s">
        <v>963</v>
      </c>
      <c r="K50" s="119">
        <v>87532970</v>
      </c>
      <c r="L50" s="112" t="s">
        <v>1148</v>
      </c>
      <c r="M50" s="113">
        <v>1</v>
      </c>
      <c r="N50" s="112" t="s">
        <v>27</v>
      </c>
      <c r="O50" s="112" t="s">
        <v>26</v>
      </c>
      <c r="P50" s="79"/>
    </row>
    <row r="51" spans="1:16" s="6" customFormat="1" ht="24.75" customHeight="1" outlineLevel="1" x14ac:dyDescent="0.25">
      <c r="A51" s="137">
        <v>4</v>
      </c>
      <c r="B51" s="118" t="s">
        <v>2672</v>
      </c>
      <c r="C51" s="111" t="s">
        <v>31</v>
      </c>
      <c r="D51" s="191">
        <v>701820140324</v>
      </c>
      <c r="E51" s="139">
        <v>41944</v>
      </c>
      <c r="F51" s="139">
        <v>42004</v>
      </c>
      <c r="G51" s="166">
        <f t="shared" si="2"/>
        <v>2</v>
      </c>
      <c r="H51" s="118" t="s">
        <v>2725</v>
      </c>
      <c r="I51" s="117" t="s">
        <v>453</v>
      </c>
      <c r="J51" s="117" t="s">
        <v>963</v>
      </c>
      <c r="K51" s="119">
        <v>48696060</v>
      </c>
      <c r="L51" s="112" t="s">
        <v>1148</v>
      </c>
      <c r="M51" s="113">
        <v>1</v>
      </c>
      <c r="N51" s="112" t="s">
        <v>27</v>
      </c>
      <c r="O51" s="112" t="s">
        <v>26</v>
      </c>
      <c r="P51" s="79"/>
    </row>
    <row r="52" spans="1:16" s="7" customFormat="1" ht="24.75" customHeight="1" outlineLevel="1" x14ac:dyDescent="0.25">
      <c r="A52" s="138">
        <v>5</v>
      </c>
      <c r="B52" s="118" t="s">
        <v>2672</v>
      </c>
      <c r="C52" s="111" t="s">
        <v>31</v>
      </c>
      <c r="D52" s="191">
        <v>701820140111</v>
      </c>
      <c r="E52" s="139">
        <v>41654</v>
      </c>
      <c r="F52" s="139">
        <v>41943</v>
      </c>
      <c r="G52" s="166">
        <f t="shared" si="2"/>
        <v>9.6333333333333329</v>
      </c>
      <c r="H52" s="115" t="s">
        <v>2726</v>
      </c>
      <c r="I52" s="117" t="s">
        <v>453</v>
      </c>
      <c r="J52" s="117" t="s">
        <v>963</v>
      </c>
      <c r="K52" s="119">
        <v>366276604</v>
      </c>
      <c r="L52" s="112" t="s">
        <v>1148</v>
      </c>
      <c r="M52" s="113">
        <v>1</v>
      </c>
      <c r="N52" s="112" t="s">
        <v>27</v>
      </c>
      <c r="O52" s="112" t="s">
        <v>26</v>
      </c>
      <c r="P52" s="80"/>
    </row>
    <row r="53" spans="1:16" s="7" customFormat="1" ht="24.75" customHeight="1" outlineLevel="1" x14ac:dyDescent="0.25">
      <c r="A53" s="138">
        <v>6</v>
      </c>
      <c r="B53" s="118" t="s">
        <v>2672</v>
      </c>
      <c r="C53" s="111" t="s">
        <v>31</v>
      </c>
      <c r="D53" s="191">
        <v>701820140109</v>
      </c>
      <c r="E53" s="139">
        <v>41671</v>
      </c>
      <c r="F53" s="139">
        <v>41973</v>
      </c>
      <c r="G53" s="166">
        <f t="shared" si="2"/>
        <v>10.066666666666666</v>
      </c>
      <c r="H53" s="115" t="s">
        <v>2727</v>
      </c>
      <c r="I53" s="117" t="s">
        <v>453</v>
      </c>
      <c r="J53" s="117" t="s">
        <v>963</v>
      </c>
      <c r="K53" s="119">
        <v>350577780</v>
      </c>
      <c r="L53" s="112" t="s">
        <v>1148</v>
      </c>
      <c r="M53" s="113">
        <v>1</v>
      </c>
      <c r="N53" s="112" t="s">
        <v>27</v>
      </c>
      <c r="O53" s="112" t="s">
        <v>26</v>
      </c>
      <c r="P53" s="80"/>
    </row>
    <row r="54" spans="1:16" s="7" customFormat="1" ht="24.75" customHeight="1" outlineLevel="1" x14ac:dyDescent="0.25">
      <c r="A54" s="138">
        <v>7</v>
      </c>
      <c r="B54" s="118" t="s">
        <v>2672</v>
      </c>
      <c r="C54" s="111" t="s">
        <v>31</v>
      </c>
      <c r="D54" s="191">
        <v>701820120131</v>
      </c>
      <c r="E54" s="139">
        <v>40941</v>
      </c>
      <c r="F54" s="139">
        <v>41274</v>
      </c>
      <c r="G54" s="166">
        <f t="shared" si="2"/>
        <v>11.1</v>
      </c>
      <c r="H54" s="118" t="s">
        <v>2724</v>
      </c>
      <c r="I54" s="117" t="s">
        <v>453</v>
      </c>
      <c r="J54" s="117" t="s">
        <v>963</v>
      </c>
      <c r="K54" s="114">
        <v>87532940</v>
      </c>
      <c r="L54" s="112" t="s">
        <v>1148</v>
      </c>
      <c r="M54" s="113">
        <v>1</v>
      </c>
      <c r="N54" s="112" t="s">
        <v>27</v>
      </c>
      <c r="O54" s="112" t="s">
        <v>26</v>
      </c>
      <c r="P54" s="80"/>
    </row>
    <row r="55" spans="1:16" s="7" customFormat="1" ht="24.75" customHeight="1" outlineLevel="1" x14ac:dyDescent="0.25">
      <c r="A55" s="138">
        <v>8</v>
      </c>
      <c r="B55" s="118" t="s">
        <v>2712</v>
      </c>
      <c r="C55" s="111" t="s">
        <v>32</v>
      </c>
      <c r="D55" s="191" t="s">
        <v>2715</v>
      </c>
      <c r="E55" s="139">
        <v>42767</v>
      </c>
      <c r="F55" s="139">
        <v>43069</v>
      </c>
      <c r="G55" s="166">
        <f t="shared" si="2"/>
        <v>10.066666666666666</v>
      </c>
      <c r="H55" s="118" t="s">
        <v>2728</v>
      </c>
      <c r="I55" s="117" t="s">
        <v>453</v>
      </c>
      <c r="J55" s="117" t="s">
        <v>963</v>
      </c>
      <c r="K55" s="114">
        <v>20000000</v>
      </c>
      <c r="L55" s="112" t="s">
        <v>1148</v>
      </c>
      <c r="M55" s="113">
        <v>1</v>
      </c>
      <c r="N55" s="112" t="s">
        <v>27</v>
      </c>
      <c r="O55" s="112" t="s">
        <v>26</v>
      </c>
      <c r="P55" s="80"/>
    </row>
    <row r="56" spans="1:16" s="7" customFormat="1" ht="24.75" customHeight="1" outlineLevel="1" x14ac:dyDescent="0.25">
      <c r="A56" s="138">
        <v>9</v>
      </c>
      <c r="B56" s="118" t="s">
        <v>2712</v>
      </c>
      <c r="C56" s="111" t="s">
        <v>32</v>
      </c>
      <c r="D56" s="191" t="s">
        <v>2716</v>
      </c>
      <c r="E56" s="139">
        <v>43132</v>
      </c>
      <c r="F56" s="139">
        <v>43434</v>
      </c>
      <c r="G56" s="166">
        <f t="shared" si="2"/>
        <v>10.066666666666666</v>
      </c>
      <c r="H56" s="118" t="s">
        <v>2729</v>
      </c>
      <c r="I56" s="117" t="s">
        <v>453</v>
      </c>
      <c r="J56" s="117" t="s">
        <v>963</v>
      </c>
      <c r="K56" s="114">
        <v>25000000</v>
      </c>
      <c r="L56" s="112" t="s">
        <v>1148</v>
      </c>
      <c r="M56" s="113">
        <v>1</v>
      </c>
      <c r="N56" s="112" t="s">
        <v>27</v>
      </c>
      <c r="O56" s="112" t="s">
        <v>1148</v>
      </c>
      <c r="P56" s="80"/>
    </row>
    <row r="57" spans="1:16" s="7" customFormat="1" ht="24.75" customHeight="1" outlineLevel="1" x14ac:dyDescent="0.25">
      <c r="A57" s="138">
        <v>10</v>
      </c>
      <c r="B57" s="118" t="s">
        <v>2672</v>
      </c>
      <c r="C57" s="65" t="s">
        <v>31</v>
      </c>
      <c r="D57" s="191">
        <v>701820140327</v>
      </c>
      <c r="E57" s="139">
        <v>41944</v>
      </c>
      <c r="F57" s="139">
        <v>42004</v>
      </c>
      <c r="G57" s="166">
        <f t="shared" si="2"/>
        <v>2</v>
      </c>
      <c r="H57" s="118" t="s">
        <v>2722</v>
      </c>
      <c r="I57" s="117" t="s">
        <v>453</v>
      </c>
      <c r="J57" s="117" t="s">
        <v>974</v>
      </c>
      <c r="K57" s="119">
        <v>161392656</v>
      </c>
      <c r="L57" s="65" t="s">
        <v>1148</v>
      </c>
      <c r="M57" s="113">
        <v>1</v>
      </c>
      <c r="N57" s="65" t="s">
        <v>27</v>
      </c>
      <c r="O57" s="65" t="s">
        <v>1148</v>
      </c>
      <c r="P57" s="80"/>
    </row>
    <row r="58" spans="1:16" s="7" customFormat="1" ht="24.75" customHeight="1" outlineLevel="1" x14ac:dyDescent="0.25">
      <c r="A58" s="138">
        <v>11</v>
      </c>
      <c r="B58" s="118" t="s">
        <v>2672</v>
      </c>
      <c r="C58" s="65" t="s">
        <v>31</v>
      </c>
      <c r="D58" s="191">
        <v>701820140165</v>
      </c>
      <c r="E58" s="139">
        <v>41654</v>
      </c>
      <c r="F58" s="139">
        <v>41943</v>
      </c>
      <c r="G58" s="166">
        <f t="shared" si="2"/>
        <v>9.6333333333333329</v>
      </c>
      <c r="H58" s="118" t="s">
        <v>2730</v>
      </c>
      <c r="I58" s="117" t="s">
        <v>453</v>
      </c>
      <c r="J58" s="117" t="s">
        <v>974</v>
      </c>
      <c r="K58" s="119">
        <v>783312504</v>
      </c>
      <c r="L58" s="65" t="s">
        <v>1148</v>
      </c>
      <c r="M58" s="113">
        <v>1</v>
      </c>
      <c r="N58" s="65" t="s">
        <v>27</v>
      </c>
      <c r="O58" s="65" t="s">
        <v>1148</v>
      </c>
      <c r="P58" s="80"/>
    </row>
    <row r="59" spans="1:16" s="7" customFormat="1" ht="24.75" customHeight="1" outlineLevel="1" x14ac:dyDescent="0.25">
      <c r="A59" s="138">
        <v>12</v>
      </c>
      <c r="B59" s="118" t="s">
        <v>2672</v>
      </c>
      <c r="C59" s="65" t="s">
        <v>31</v>
      </c>
      <c r="D59" s="191">
        <v>701820140386</v>
      </c>
      <c r="E59" s="139">
        <v>41640</v>
      </c>
      <c r="F59" s="139">
        <v>42004</v>
      </c>
      <c r="G59" s="166">
        <f t="shared" si="2"/>
        <v>12.133333333333333</v>
      </c>
      <c r="H59" s="118" t="s">
        <v>2731</v>
      </c>
      <c r="I59" s="117" t="s">
        <v>453</v>
      </c>
      <c r="J59" s="117" t="s">
        <v>974</v>
      </c>
      <c r="K59" s="119">
        <v>1836351992</v>
      </c>
      <c r="L59" s="65" t="s">
        <v>1148</v>
      </c>
      <c r="M59" s="113">
        <v>1</v>
      </c>
      <c r="N59" s="65" t="s">
        <v>27</v>
      </c>
      <c r="O59" s="65" t="s">
        <v>26</v>
      </c>
      <c r="P59" s="80"/>
    </row>
    <row r="60" spans="1:16" s="7" customFormat="1" ht="24.75" customHeight="1" outlineLevel="1" x14ac:dyDescent="0.25">
      <c r="A60" s="138">
        <v>13</v>
      </c>
      <c r="B60" s="118" t="s">
        <v>2672</v>
      </c>
      <c r="C60" s="65" t="s">
        <v>31</v>
      </c>
      <c r="D60" s="191">
        <v>701820130248</v>
      </c>
      <c r="E60" s="139">
        <v>41337</v>
      </c>
      <c r="F60" s="139">
        <v>41639</v>
      </c>
      <c r="G60" s="166">
        <f t="shared" si="2"/>
        <v>10.066666666666666</v>
      </c>
      <c r="H60" s="115" t="s">
        <v>2732</v>
      </c>
      <c r="I60" s="117" t="s">
        <v>453</v>
      </c>
      <c r="J60" s="117" t="s">
        <v>974</v>
      </c>
      <c r="K60" s="119">
        <v>1557192700</v>
      </c>
      <c r="L60" s="65" t="s">
        <v>1148</v>
      </c>
      <c r="M60" s="113">
        <v>1</v>
      </c>
      <c r="N60" s="65" t="s">
        <v>2639</v>
      </c>
      <c r="O60" s="65" t="s">
        <v>1148</v>
      </c>
      <c r="P60" s="80"/>
    </row>
    <row r="61" spans="1:16" s="7" customFormat="1" ht="24.75" customHeight="1" outlineLevel="1" x14ac:dyDescent="0.25">
      <c r="A61" s="138">
        <v>14</v>
      </c>
      <c r="B61" s="118" t="s">
        <v>2672</v>
      </c>
      <c r="C61" s="65" t="s">
        <v>31</v>
      </c>
      <c r="D61" s="191" t="s">
        <v>2717</v>
      </c>
      <c r="E61" s="139">
        <v>42399</v>
      </c>
      <c r="F61" s="139">
        <v>42521</v>
      </c>
      <c r="G61" s="166">
        <f t="shared" si="2"/>
        <v>4.0666666666666664</v>
      </c>
      <c r="H61" s="118" t="s">
        <v>2733</v>
      </c>
      <c r="I61" s="117" t="s">
        <v>453</v>
      </c>
      <c r="J61" s="117" t="s">
        <v>974</v>
      </c>
      <c r="K61" s="119">
        <v>315105729</v>
      </c>
      <c r="L61" s="65" t="s">
        <v>1148</v>
      </c>
      <c r="M61" s="113">
        <v>1</v>
      </c>
      <c r="N61" s="65" t="s">
        <v>2639</v>
      </c>
      <c r="O61" s="65" t="s">
        <v>1148</v>
      </c>
      <c r="P61" s="80"/>
    </row>
    <row r="62" spans="1:16" s="7" customFormat="1" ht="24.75" customHeight="1" outlineLevel="1" x14ac:dyDescent="0.25">
      <c r="A62" s="138">
        <v>15</v>
      </c>
      <c r="B62" s="118" t="s">
        <v>2672</v>
      </c>
      <c r="C62" s="120" t="s">
        <v>31</v>
      </c>
      <c r="D62" s="191" t="s">
        <v>2718</v>
      </c>
      <c r="E62" s="139">
        <v>42522</v>
      </c>
      <c r="F62" s="139">
        <v>42674</v>
      </c>
      <c r="G62" s="166">
        <f t="shared" si="2"/>
        <v>5.0666666666666664</v>
      </c>
      <c r="H62" s="118" t="s">
        <v>2734</v>
      </c>
      <c r="I62" s="117" t="s">
        <v>453</v>
      </c>
      <c r="J62" s="117" t="s">
        <v>974</v>
      </c>
      <c r="K62" s="119">
        <v>608846160</v>
      </c>
      <c r="L62" s="120" t="s">
        <v>1148</v>
      </c>
      <c r="M62" s="113">
        <v>1</v>
      </c>
      <c r="N62" s="120" t="s">
        <v>2639</v>
      </c>
      <c r="O62" s="120" t="s">
        <v>1148</v>
      </c>
      <c r="P62" s="80"/>
    </row>
    <row r="63" spans="1:16" s="7" customFormat="1" ht="24.75" customHeight="1" outlineLevel="1" x14ac:dyDescent="0.25">
      <c r="A63" s="138">
        <v>16</v>
      </c>
      <c r="B63" s="118" t="s">
        <v>2672</v>
      </c>
      <c r="C63" s="120" t="s">
        <v>31</v>
      </c>
      <c r="D63" s="191">
        <v>700420140265</v>
      </c>
      <c r="E63" s="139">
        <v>41661</v>
      </c>
      <c r="F63" s="139">
        <v>41973</v>
      </c>
      <c r="G63" s="166">
        <f t="shared" si="2"/>
        <v>10.4</v>
      </c>
      <c r="H63" s="118" t="s">
        <v>2735</v>
      </c>
      <c r="I63" s="117" t="s">
        <v>453</v>
      </c>
      <c r="J63" s="117" t="s">
        <v>974</v>
      </c>
      <c r="K63" s="119">
        <v>70579500</v>
      </c>
      <c r="L63" s="120" t="s">
        <v>1148</v>
      </c>
      <c r="M63" s="113">
        <v>1</v>
      </c>
      <c r="N63" s="120" t="s">
        <v>2639</v>
      </c>
      <c r="O63" s="120" t="s">
        <v>1148</v>
      </c>
      <c r="P63" s="80"/>
    </row>
    <row r="64" spans="1:16" s="7" customFormat="1" ht="24.75" customHeight="1" outlineLevel="1" x14ac:dyDescent="0.25">
      <c r="A64" s="138">
        <v>17</v>
      </c>
      <c r="B64" s="118" t="s">
        <v>2672</v>
      </c>
      <c r="C64" s="120" t="s">
        <v>31</v>
      </c>
      <c r="D64" s="191">
        <v>701820140379</v>
      </c>
      <c r="E64" s="139">
        <v>41276</v>
      </c>
      <c r="F64" s="139">
        <v>41639</v>
      </c>
      <c r="G64" s="166">
        <f t="shared" si="2"/>
        <v>12.1</v>
      </c>
      <c r="H64" s="118" t="s">
        <v>2736</v>
      </c>
      <c r="I64" s="117" t="s">
        <v>453</v>
      </c>
      <c r="J64" s="117" t="s">
        <v>984</v>
      </c>
      <c r="K64" s="119">
        <v>2297771300</v>
      </c>
      <c r="L64" s="120" t="s">
        <v>1148</v>
      </c>
      <c r="M64" s="113">
        <v>1</v>
      </c>
      <c r="N64" s="120" t="s">
        <v>2639</v>
      </c>
      <c r="O64" s="120" t="s">
        <v>1148</v>
      </c>
      <c r="P64" s="80"/>
    </row>
    <row r="65" spans="1:16" s="7" customFormat="1" ht="24.75" customHeight="1" outlineLevel="1" x14ac:dyDescent="0.25">
      <c r="A65" s="138">
        <v>18</v>
      </c>
      <c r="B65" s="118" t="s">
        <v>2672</v>
      </c>
      <c r="C65" s="120" t="s">
        <v>31</v>
      </c>
      <c r="D65" s="191">
        <v>701820130256</v>
      </c>
      <c r="E65" s="139">
        <v>41332</v>
      </c>
      <c r="F65" s="139">
        <v>41639</v>
      </c>
      <c r="G65" s="166">
        <f t="shared" si="2"/>
        <v>10.233333333333333</v>
      </c>
      <c r="H65" s="118" t="s">
        <v>2737</v>
      </c>
      <c r="I65" s="117" t="s">
        <v>453</v>
      </c>
      <c r="J65" s="117" t="s">
        <v>984</v>
      </c>
      <c r="K65" s="119">
        <v>379102500</v>
      </c>
      <c r="L65" s="120" t="s">
        <v>1148</v>
      </c>
      <c r="M65" s="113">
        <v>1</v>
      </c>
      <c r="N65" s="120" t="s">
        <v>2639</v>
      </c>
      <c r="O65" s="120" t="s">
        <v>1148</v>
      </c>
      <c r="P65" s="80"/>
    </row>
    <row r="66" spans="1:16" s="7" customFormat="1" ht="24.75" customHeight="1" outlineLevel="1" x14ac:dyDescent="0.25">
      <c r="A66" s="138">
        <v>19</v>
      </c>
      <c r="B66" s="118" t="s">
        <v>2672</v>
      </c>
      <c r="C66" s="120" t="s">
        <v>31</v>
      </c>
      <c r="D66" s="191" t="s">
        <v>2719</v>
      </c>
      <c r="E66" s="139">
        <v>42399</v>
      </c>
      <c r="F66" s="139">
        <v>42521</v>
      </c>
      <c r="G66" s="166">
        <f t="shared" si="2"/>
        <v>4.0666666666666664</v>
      </c>
      <c r="H66" s="118" t="s">
        <v>2738</v>
      </c>
      <c r="I66" s="117" t="s">
        <v>453</v>
      </c>
      <c r="J66" s="117" t="s">
        <v>984</v>
      </c>
      <c r="K66" s="119">
        <v>363887875</v>
      </c>
      <c r="L66" s="120" t="s">
        <v>1148</v>
      </c>
      <c r="M66" s="113">
        <v>1</v>
      </c>
      <c r="N66" s="120" t="s">
        <v>2639</v>
      </c>
      <c r="O66" s="120" t="s">
        <v>1148</v>
      </c>
      <c r="P66" s="80"/>
    </row>
    <row r="67" spans="1:16" s="7" customFormat="1" ht="24.75" customHeight="1" outlineLevel="1" x14ac:dyDescent="0.25">
      <c r="A67" s="138">
        <v>20</v>
      </c>
      <c r="B67" s="118" t="s">
        <v>2672</v>
      </c>
      <c r="C67" s="120" t="s">
        <v>31</v>
      </c>
      <c r="D67" s="191">
        <v>701820140112</v>
      </c>
      <c r="E67" s="139">
        <v>41654</v>
      </c>
      <c r="F67" s="139">
        <v>41943</v>
      </c>
      <c r="G67" s="166">
        <f t="shared" si="2"/>
        <v>9.6333333333333329</v>
      </c>
      <c r="H67" s="118" t="s">
        <v>2739</v>
      </c>
      <c r="I67" s="117" t="s">
        <v>453</v>
      </c>
      <c r="J67" s="117" t="s">
        <v>984</v>
      </c>
      <c r="K67" s="119">
        <v>349945801</v>
      </c>
      <c r="L67" s="120" t="s">
        <v>1148</v>
      </c>
      <c r="M67" s="113">
        <v>1</v>
      </c>
      <c r="N67" s="120" t="s">
        <v>2639</v>
      </c>
      <c r="O67" s="120" t="s">
        <v>1148</v>
      </c>
      <c r="P67" s="80"/>
    </row>
    <row r="68" spans="1:16" s="7" customFormat="1" ht="24.75" customHeight="1" outlineLevel="1" x14ac:dyDescent="0.25">
      <c r="A68" s="137">
        <v>21</v>
      </c>
      <c r="B68" s="118" t="s">
        <v>2672</v>
      </c>
      <c r="C68" s="120" t="s">
        <v>31</v>
      </c>
      <c r="D68" s="191">
        <v>701820140336</v>
      </c>
      <c r="E68" s="139">
        <v>41944</v>
      </c>
      <c r="F68" s="139">
        <v>42004</v>
      </c>
      <c r="G68" s="166">
        <f t="shared" si="2"/>
        <v>2</v>
      </c>
      <c r="H68" s="118" t="s">
        <v>2739</v>
      </c>
      <c r="I68" s="117" t="s">
        <v>453</v>
      </c>
      <c r="J68" s="117" t="s">
        <v>984</v>
      </c>
      <c r="K68" s="119">
        <v>57200250</v>
      </c>
      <c r="L68" s="120" t="s">
        <v>1148</v>
      </c>
      <c r="M68" s="113">
        <v>1</v>
      </c>
      <c r="N68" s="120" t="s">
        <v>2639</v>
      </c>
      <c r="O68" s="120" t="s">
        <v>1148</v>
      </c>
      <c r="P68" s="80"/>
    </row>
    <row r="69" spans="1:16" s="7" customFormat="1" ht="24.75" customHeight="1" outlineLevel="1" x14ac:dyDescent="0.25">
      <c r="A69" s="137">
        <v>22</v>
      </c>
      <c r="B69" s="118" t="s">
        <v>2672</v>
      </c>
      <c r="C69" s="120" t="s">
        <v>31</v>
      </c>
      <c r="D69" s="191">
        <v>701820140113</v>
      </c>
      <c r="E69" s="139">
        <v>41654</v>
      </c>
      <c r="F69" s="139">
        <v>41943</v>
      </c>
      <c r="G69" s="166">
        <f t="shared" si="2"/>
        <v>9.6333333333333329</v>
      </c>
      <c r="H69" s="118" t="s">
        <v>2739</v>
      </c>
      <c r="I69" s="117" t="s">
        <v>453</v>
      </c>
      <c r="J69" s="117" t="s">
        <v>985</v>
      </c>
      <c r="K69" s="119">
        <v>378957886</v>
      </c>
      <c r="L69" s="120" t="s">
        <v>1148</v>
      </c>
      <c r="M69" s="113">
        <v>1</v>
      </c>
      <c r="N69" s="120" t="s">
        <v>2639</v>
      </c>
      <c r="O69" s="120" t="s">
        <v>1148</v>
      </c>
      <c r="P69" s="80"/>
    </row>
    <row r="70" spans="1:16" s="7" customFormat="1" ht="24.75" customHeight="1" outlineLevel="1" x14ac:dyDescent="0.25">
      <c r="A70" s="137">
        <v>23</v>
      </c>
      <c r="B70" s="118" t="s">
        <v>2672</v>
      </c>
      <c r="C70" s="120" t="s">
        <v>31</v>
      </c>
      <c r="D70" s="191">
        <v>701820140337</v>
      </c>
      <c r="E70" s="139">
        <v>41944</v>
      </c>
      <c r="F70" s="139">
        <v>42004</v>
      </c>
      <c r="G70" s="166">
        <f t="shared" si="2"/>
        <v>2</v>
      </c>
      <c r="H70" s="118" t="s">
        <v>2739</v>
      </c>
      <c r="I70" s="117" t="s">
        <v>453</v>
      </c>
      <c r="J70" s="117" t="s">
        <v>985</v>
      </c>
      <c r="K70" s="119">
        <v>431596122</v>
      </c>
      <c r="L70" s="120" t="s">
        <v>1148</v>
      </c>
      <c r="M70" s="113">
        <v>1</v>
      </c>
      <c r="N70" s="120" t="s">
        <v>2639</v>
      </c>
      <c r="O70" s="120" t="s">
        <v>1148</v>
      </c>
      <c r="P70" s="80"/>
    </row>
    <row r="71" spans="1:16" s="7" customFormat="1" ht="24.75" customHeight="1" outlineLevel="1" x14ac:dyDescent="0.25">
      <c r="A71" s="137">
        <v>24</v>
      </c>
      <c r="B71" s="118" t="s">
        <v>2713</v>
      </c>
      <c r="C71" s="120" t="s">
        <v>32</v>
      </c>
      <c r="D71" s="193" t="s">
        <v>2720</v>
      </c>
      <c r="E71" s="139">
        <v>41288</v>
      </c>
      <c r="F71" s="139">
        <v>41469</v>
      </c>
      <c r="G71" s="166">
        <f t="shared" si="2"/>
        <v>6.0333333333333332</v>
      </c>
      <c r="H71" s="118" t="s">
        <v>2740</v>
      </c>
      <c r="I71" s="117" t="s">
        <v>453</v>
      </c>
      <c r="J71" s="117" t="s">
        <v>972</v>
      </c>
      <c r="K71" s="119">
        <v>45970698</v>
      </c>
      <c r="L71" s="120" t="s">
        <v>1148</v>
      </c>
      <c r="M71" s="113">
        <v>1</v>
      </c>
      <c r="N71" s="120" t="s">
        <v>2639</v>
      </c>
      <c r="O71" s="120" t="s">
        <v>1148</v>
      </c>
      <c r="P71" s="80"/>
    </row>
    <row r="72" spans="1:16" s="7" customFormat="1" ht="24.75" customHeight="1" outlineLevel="1" x14ac:dyDescent="0.25">
      <c r="A72" s="138">
        <v>25</v>
      </c>
      <c r="B72" s="118" t="s">
        <v>2672</v>
      </c>
      <c r="C72" s="120" t="s">
        <v>31</v>
      </c>
      <c r="D72" s="193" t="s">
        <v>2721</v>
      </c>
      <c r="E72" s="139">
        <v>42522</v>
      </c>
      <c r="F72" s="139">
        <v>42674</v>
      </c>
      <c r="G72" s="166">
        <f t="shared" si="2"/>
        <v>5.0666666666666664</v>
      </c>
      <c r="H72" s="118" t="s">
        <v>2733</v>
      </c>
      <c r="I72" s="117" t="s">
        <v>453</v>
      </c>
      <c r="J72" s="117" t="s">
        <v>972</v>
      </c>
      <c r="K72" s="119">
        <v>242123700</v>
      </c>
      <c r="L72" s="120" t="s">
        <v>1148</v>
      </c>
      <c r="M72" s="113">
        <v>1</v>
      </c>
      <c r="N72" s="120" t="s">
        <v>2639</v>
      </c>
      <c r="O72" s="120" t="s">
        <v>1148</v>
      </c>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13"/>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13"/>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13"/>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13"/>
      <c r="N82" s="120"/>
      <c r="O82" s="120"/>
      <c r="P82" s="80"/>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0"/>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0"/>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0"/>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0"/>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0"/>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0"/>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0"/>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0"/>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0"/>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0"/>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0"/>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0"/>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0"/>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0"/>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0"/>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0"/>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0"/>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0"/>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0"/>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0"/>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0"/>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0"/>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0"/>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0"/>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0"/>
    </row>
    <row r="108" spans="1:16" ht="29.45" customHeight="1" thickBot="1" x14ac:dyDescent="0.3">
      <c r="O108" s="179" t="str">
        <f>HYPERLINK("#Integrante_1!A1","INICIO")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6"/>
      <c r="E114" s="139"/>
      <c r="F114" s="139"/>
      <c r="G114" s="166" t="str">
        <f>IF(AND(E114&lt;&gt;"",F114&lt;&gt;""),((F114-E114)/30),"")</f>
        <v/>
      </c>
      <c r="H114" s="118"/>
      <c r="I114" s="117"/>
      <c r="J114" s="117"/>
      <c r="K114" s="119"/>
      <c r="L114" s="101" t="str">
        <f>+IF(AND(K114&gt;0,O114="Ejecución"),(K114/877802)*Tabla28[[#This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63"/>
      <c r="E115" s="139"/>
      <c r="F115" s="139"/>
      <c r="G115" s="166" t="str">
        <f t="shared" ref="G115:G116" si="3">IF(AND(E115&lt;&gt;"",F115&lt;&gt;""),((F115-E115)/30),"")</f>
        <v/>
      </c>
      <c r="H115" s="64"/>
      <c r="I115" s="63"/>
      <c r="J115" s="63"/>
      <c r="K115" s="68"/>
      <c r="L115" s="101" t="str">
        <f>+IF(AND(K115&gt;0,O115="Ejecución"),(K115/877802)*Tabla28[[#This Row],[% participación]],IF(AND(K115&gt;0,O115&lt;&gt;"Ejecución"),"-",""))</f>
        <v/>
      </c>
      <c r="M115" s="65"/>
      <c r="N115" s="175" t="str">
        <f>+IF(M116="No",1,IF(M116="Si","Ingrese %",""))</f>
        <v/>
      </c>
      <c r="O115" s="171" t="s">
        <v>1150</v>
      </c>
      <c r="P115" s="79"/>
    </row>
    <row r="116" spans="1:16" s="6" customFormat="1" ht="24.75" customHeight="1" x14ac:dyDescent="0.25">
      <c r="A116" s="137">
        <v>3</v>
      </c>
      <c r="B116" s="169" t="s">
        <v>2672</v>
      </c>
      <c r="C116" s="170" t="s">
        <v>31</v>
      </c>
      <c r="D116" s="63"/>
      <c r="E116" s="139"/>
      <c r="F116" s="139"/>
      <c r="G116" s="166" t="str">
        <f t="shared" si="3"/>
        <v/>
      </c>
      <c r="H116" s="64"/>
      <c r="I116" s="63"/>
      <c r="J116" s="63"/>
      <c r="K116" s="68"/>
      <c r="L116" s="101" t="str">
        <f>+IF(AND(K116&gt;0,O116="Ejecución"),(K116/877802)*Tabla28[[#This Row],[% participación]],IF(AND(K116&gt;0,O116&lt;&gt;"Ejecución"),"-",""))</f>
        <v/>
      </c>
      <c r="M116" s="65"/>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63"/>
      <c r="E117" s="139"/>
      <c r="F117" s="139"/>
      <c r="G117" s="166" t="str">
        <f t="shared" ref="G117:G159" si="5">IF(AND(E117&lt;&gt;"",F117&lt;&gt;""),((F117-E117)/30),"")</f>
        <v/>
      </c>
      <c r="H117" s="64"/>
      <c r="I117" s="63"/>
      <c r="J117" s="63"/>
      <c r="K117" s="68"/>
      <c r="L117" s="101" t="str">
        <f>+IF(AND(K117&gt;0,O117="Ejecución"),(K117/877802)*Tabla28[[#This Row],[% participación]],IF(AND(K117&gt;0,O117&lt;&gt;"Ejecución"),"-",""))</f>
        <v/>
      </c>
      <c r="M117" s="65"/>
      <c r="N117" s="175" t="str">
        <f t="shared" si="4"/>
        <v/>
      </c>
      <c r="O117" s="171" t="s">
        <v>1150</v>
      </c>
      <c r="P117" s="79"/>
    </row>
    <row r="118" spans="1:16" s="7" customFormat="1" ht="24.75" customHeight="1" outlineLevel="1" x14ac:dyDescent="0.25">
      <c r="A118" s="138">
        <v>5</v>
      </c>
      <c r="B118" s="169" t="s">
        <v>2672</v>
      </c>
      <c r="C118" s="170" t="s">
        <v>31</v>
      </c>
      <c r="D118" s="63"/>
      <c r="E118" s="139"/>
      <c r="F118" s="139"/>
      <c r="G118" s="166" t="str">
        <f t="shared" si="5"/>
        <v/>
      </c>
      <c r="H118" s="64"/>
      <c r="I118" s="63"/>
      <c r="J118" s="63"/>
      <c r="K118" s="68"/>
      <c r="L118" s="101" t="str">
        <f>+IF(AND(K118&gt;0,O118="Ejecución"),(K118/877802)*Tabla28[[#This Row],[% participación]],IF(AND(K118&gt;0,O118&lt;&gt;"Ejecución"),"-",""))</f>
        <v/>
      </c>
      <c r="M118" s="65"/>
      <c r="N118" s="175" t="str">
        <f t="shared" si="4"/>
        <v/>
      </c>
      <c r="O118" s="171" t="s">
        <v>1150</v>
      </c>
      <c r="P118" s="80"/>
    </row>
    <row r="119" spans="1:16" s="7" customFormat="1" ht="24.75" customHeight="1" outlineLevel="1" x14ac:dyDescent="0.25">
      <c r="A119" s="138">
        <v>6</v>
      </c>
      <c r="B119" s="169" t="s">
        <v>2672</v>
      </c>
      <c r="C119" s="170" t="s">
        <v>31</v>
      </c>
      <c r="D119" s="63"/>
      <c r="E119" s="139"/>
      <c r="F119" s="139"/>
      <c r="G119" s="166" t="str">
        <f t="shared" si="5"/>
        <v/>
      </c>
      <c r="H119" s="64"/>
      <c r="I119" s="63"/>
      <c r="J119" s="63"/>
      <c r="K119" s="68"/>
      <c r="L119" s="101" t="str">
        <f>+IF(AND(K119&gt;0,O119="Ejecución"),(K119/877802)*Tabla28[[#This Row],[% participación]],IF(AND(K119&gt;0,O119&lt;&gt;"Ejecución"),"-",""))</f>
        <v/>
      </c>
      <c r="M119" s="65"/>
      <c r="N119" s="175" t="str">
        <f t="shared" si="4"/>
        <v/>
      </c>
      <c r="O119" s="171" t="s">
        <v>1150</v>
      </c>
      <c r="P119" s="80"/>
    </row>
    <row r="120" spans="1:16" s="7" customFormat="1" ht="24.75" customHeight="1" outlineLevel="1" x14ac:dyDescent="0.25">
      <c r="A120" s="138">
        <v>7</v>
      </c>
      <c r="B120" s="169" t="s">
        <v>2672</v>
      </c>
      <c r="C120" s="170" t="s">
        <v>31</v>
      </c>
      <c r="D120" s="63"/>
      <c r="E120" s="139"/>
      <c r="F120" s="139"/>
      <c r="G120" s="166" t="str">
        <f t="shared" si="5"/>
        <v/>
      </c>
      <c r="H120" s="64"/>
      <c r="I120" s="63"/>
      <c r="J120" s="63"/>
      <c r="K120" s="68"/>
      <c r="L120" s="101" t="str">
        <f>+IF(AND(K120&gt;0,O120="Ejecución"),(K120/877802)*Tabla28[[#This Row],[% participación]],IF(AND(K120&gt;0,O120&lt;&gt;"Ejecución"),"-",""))</f>
        <v/>
      </c>
      <c r="M120" s="65"/>
      <c r="N120" s="175" t="str">
        <f t="shared" si="4"/>
        <v/>
      </c>
      <c r="O120" s="171" t="s">
        <v>1150</v>
      </c>
      <c r="P120" s="80"/>
    </row>
    <row r="121" spans="1:16" s="7" customFormat="1" ht="24.75" customHeight="1" outlineLevel="1" x14ac:dyDescent="0.25">
      <c r="A121" s="138">
        <v>8</v>
      </c>
      <c r="B121" s="169" t="s">
        <v>2672</v>
      </c>
      <c r="C121" s="170" t="s">
        <v>31</v>
      </c>
      <c r="D121" s="63"/>
      <c r="E121" s="139"/>
      <c r="F121" s="139"/>
      <c r="G121" s="166" t="str">
        <f t="shared" si="5"/>
        <v/>
      </c>
      <c r="H121" s="103"/>
      <c r="I121" s="63"/>
      <c r="J121" s="63"/>
      <c r="K121" s="68"/>
      <c r="L121" s="101" t="str">
        <f>+IF(AND(K121&gt;0,O121="Ejecución"),(K121/877802)*Tabla28[[#This Row],[% participación]],IF(AND(K121&gt;0,O121&lt;&gt;"Ejecución"),"-",""))</f>
        <v/>
      </c>
      <c r="M121" s="65"/>
      <c r="N121" s="175" t="str">
        <f t="shared" si="4"/>
        <v/>
      </c>
      <c r="O121" s="171" t="s">
        <v>1150</v>
      </c>
      <c r="P121" s="80"/>
    </row>
    <row r="122" spans="1:16" s="7" customFormat="1" ht="24.75" customHeight="1" outlineLevel="1" x14ac:dyDescent="0.25">
      <c r="A122" s="138">
        <v>9</v>
      </c>
      <c r="B122" s="169" t="s">
        <v>2672</v>
      </c>
      <c r="C122" s="170" t="s">
        <v>31</v>
      </c>
      <c r="D122" s="63"/>
      <c r="E122" s="139"/>
      <c r="F122" s="139"/>
      <c r="G122" s="166" t="str">
        <f t="shared" si="5"/>
        <v/>
      </c>
      <c r="H122" s="64"/>
      <c r="I122" s="63"/>
      <c r="J122" s="63"/>
      <c r="K122" s="68"/>
      <c r="L122" s="101" t="str">
        <f>+IF(AND(K122&gt;0,O122="Ejecución"),(K122/877802)*Tabla28[[#This Row],[% participación]],IF(AND(K122&gt;0,O122&lt;&gt;"Ejecución"),"-",""))</f>
        <v/>
      </c>
      <c r="M122" s="65"/>
      <c r="N122" s="175" t="str">
        <f t="shared" si="4"/>
        <v/>
      </c>
      <c r="O122" s="171" t="s">
        <v>1150</v>
      </c>
      <c r="P122" s="80"/>
    </row>
    <row r="123" spans="1:16" s="7" customFormat="1" ht="24.75" customHeight="1" outlineLevel="1" x14ac:dyDescent="0.25">
      <c r="A123" s="138">
        <v>10</v>
      </c>
      <c r="B123" s="169" t="s">
        <v>2672</v>
      </c>
      <c r="C123" s="170" t="s">
        <v>31</v>
      </c>
      <c r="D123" s="63"/>
      <c r="E123" s="139"/>
      <c r="F123" s="139"/>
      <c r="G123" s="166" t="str">
        <f t="shared" si="5"/>
        <v/>
      </c>
      <c r="H123" s="64"/>
      <c r="I123" s="63"/>
      <c r="J123" s="63"/>
      <c r="K123" s="68"/>
      <c r="L123" s="101" t="str">
        <f>+IF(AND(K123&gt;0,O123="Ejecución"),(K123/877802)*Tabla28[[#This Row],[% participación]],IF(AND(K123&gt;0,O123&lt;&gt;"Ejecución"),"-",""))</f>
        <v/>
      </c>
      <c r="M123" s="65"/>
      <c r="N123" s="175" t="str">
        <f t="shared" si="4"/>
        <v/>
      </c>
      <c r="O123" s="171" t="s">
        <v>1150</v>
      </c>
      <c r="P123" s="80"/>
    </row>
    <row r="124" spans="1:16" s="7" customFormat="1" ht="24.75" customHeight="1" outlineLevel="1" x14ac:dyDescent="0.25">
      <c r="A124" s="138">
        <v>11</v>
      </c>
      <c r="B124" s="169" t="s">
        <v>2672</v>
      </c>
      <c r="C124" s="170" t="s">
        <v>31</v>
      </c>
      <c r="D124" s="63"/>
      <c r="E124" s="139"/>
      <c r="F124" s="139"/>
      <c r="G124" s="166" t="str">
        <f t="shared" si="5"/>
        <v/>
      </c>
      <c r="H124" s="64"/>
      <c r="I124" s="63"/>
      <c r="J124" s="63"/>
      <c r="K124" s="68"/>
      <c r="L124" s="101" t="str">
        <f>+IF(AND(K124&gt;0,O124="Ejecución"),(K124/877802)*Tabla28[[#This Row],[% participación]],IF(AND(K124&gt;0,O124&lt;&gt;"Ejecución"),"-",""))</f>
        <v/>
      </c>
      <c r="M124" s="65"/>
      <c r="N124" s="175" t="str">
        <f t="shared" si="4"/>
        <v/>
      </c>
      <c r="O124" s="171" t="s">
        <v>1150</v>
      </c>
      <c r="P124" s="80"/>
    </row>
    <row r="125" spans="1:16" s="7" customFormat="1" ht="24.75" customHeight="1" outlineLevel="1" x14ac:dyDescent="0.25">
      <c r="A125" s="138">
        <v>12</v>
      </c>
      <c r="B125" s="169" t="s">
        <v>2672</v>
      </c>
      <c r="C125" s="170" t="s">
        <v>31</v>
      </c>
      <c r="D125" s="63"/>
      <c r="E125" s="139"/>
      <c r="F125" s="139"/>
      <c r="G125" s="166" t="str">
        <f t="shared" si="5"/>
        <v/>
      </c>
      <c r="H125" s="64"/>
      <c r="I125" s="63"/>
      <c r="J125" s="63"/>
      <c r="K125" s="68"/>
      <c r="L125" s="101" t="str">
        <f>+IF(AND(K125&gt;0,O125="Ejecución"),(K125/877802)*Tabla28[[#This Row],[% participación]],IF(AND(K125&gt;0,O125&lt;&gt;"Ejecución"),"-",""))</f>
        <v/>
      </c>
      <c r="M125" s="65"/>
      <c r="N125" s="175" t="str">
        <f t="shared" si="4"/>
        <v/>
      </c>
      <c r="O125" s="171" t="s">
        <v>1150</v>
      </c>
      <c r="P125" s="80"/>
    </row>
    <row r="126" spans="1:16" s="7" customFormat="1" ht="24.75" customHeight="1" outlineLevel="1" x14ac:dyDescent="0.25">
      <c r="A126" s="138">
        <v>13</v>
      </c>
      <c r="B126" s="169" t="s">
        <v>2672</v>
      </c>
      <c r="C126" s="170" t="s">
        <v>31</v>
      </c>
      <c r="D126" s="63"/>
      <c r="E126" s="139"/>
      <c r="F126" s="139"/>
      <c r="G126" s="166" t="str">
        <f t="shared" si="5"/>
        <v/>
      </c>
      <c r="H126" s="64"/>
      <c r="I126" s="63"/>
      <c r="J126" s="63"/>
      <c r="K126" s="68"/>
      <c r="L126" s="101" t="str">
        <f>+IF(AND(K126&gt;0,O126="Ejecución"),(K126/877802)*Tabla28[[#This Row],[% participación]],IF(AND(K126&gt;0,O126&lt;&gt;"Ejecución"),"-",""))</f>
        <v/>
      </c>
      <c r="M126" s="65"/>
      <c r="N126" s="175" t="str">
        <f t="shared" si="4"/>
        <v/>
      </c>
      <c r="O126" s="171" t="s">
        <v>1150</v>
      </c>
      <c r="P126" s="80"/>
    </row>
    <row r="127" spans="1:16" s="7" customFormat="1" ht="24.75" customHeight="1" outlineLevel="1" x14ac:dyDescent="0.25">
      <c r="A127" s="138">
        <v>14</v>
      </c>
      <c r="B127" s="169" t="s">
        <v>2672</v>
      </c>
      <c r="C127" s="170" t="s">
        <v>31</v>
      </c>
      <c r="D127" s="63"/>
      <c r="E127" s="139"/>
      <c r="F127" s="139"/>
      <c r="G127" s="166" t="str">
        <f t="shared" si="5"/>
        <v/>
      </c>
      <c r="H127" s="64"/>
      <c r="I127" s="63"/>
      <c r="J127" s="63"/>
      <c r="K127" s="68"/>
      <c r="L127" s="101" t="str">
        <f>+IF(AND(K127&gt;0,O127="Ejecución"),(K127/877802)*Tabla28[[#This Row],[% participación]],IF(AND(K127&gt;0,O127&lt;&gt;"Ejecución"),"-",""))</f>
        <v/>
      </c>
      <c r="M127" s="65"/>
      <c r="N127" s="175" t="str">
        <f t="shared" si="4"/>
        <v/>
      </c>
      <c r="O127" s="171" t="s">
        <v>1150</v>
      </c>
      <c r="P127" s="80"/>
    </row>
    <row r="128" spans="1:16" s="7" customFormat="1" ht="24.75" customHeight="1" outlineLevel="1" x14ac:dyDescent="0.25">
      <c r="A128" s="138">
        <v>15</v>
      </c>
      <c r="B128" s="169" t="s">
        <v>2672</v>
      </c>
      <c r="C128" s="170" t="s">
        <v>31</v>
      </c>
      <c r="D128" s="63"/>
      <c r="E128" s="139"/>
      <c r="F128" s="139"/>
      <c r="G128" s="166" t="str">
        <f t="shared" si="5"/>
        <v/>
      </c>
      <c r="H128" s="64"/>
      <c r="I128" s="63"/>
      <c r="J128" s="63"/>
      <c r="K128" s="68"/>
      <c r="L128" s="101" t="str">
        <f>+IF(AND(K128&gt;0,O128="Ejecución"),(K128/877802)*Tabla28[[#This Row],[% participación]],IF(AND(K128&gt;0,O128&lt;&gt;"Ejecución"),"-",""))</f>
        <v/>
      </c>
      <c r="M128" s="65"/>
      <c r="N128" s="175" t="str">
        <f t="shared" si="4"/>
        <v/>
      </c>
      <c r="O128" s="171" t="s">
        <v>1150</v>
      </c>
      <c r="P128" s="80"/>
    </row>
    <row r="129" spans="1:16" s="7" customFormat="1" ht="24.75" customHeight="1" outlineLevel="1" x14ac:dyDescent="0.25">
      <c r="A129" s="138">
        <v>16</v>
      </c>
      <c r="B129" s="169" t="s">
        <v>2672</v>
      </c>
      <c r="C129" s="170" t="s">
        <v>31</v>
      </c>
      <c r="D129" s="63"/>
      <c r="E129" s="139"/>
      <c r="F129" s="139"/>
      <c r="G129" s="166" t="str">
        <f t="shared" si="5"/>
        <v/>
      </c>
      <c r="H129" s="64"/>
      <c r="I129" s="63"/>
      <c r="J129" s="63"/>
      <c r="K129" s="68"/>
      <c r="L129" s="101" t="str">
        <f>+IF(AND(K129&gt;0,O129="Ejecución"),(K129/877802)*Tabla28[[#This Row],[% participación]],IF(AND(K129&gt;0,O129&lt;&gt;"Ejecución"),"-",""))</f>
        <v/>
      </c>
      <c r="M129" s="65"/>
      <c r="N129" s="175" t="str">
        <f t="shared" si="4"/>
        <v/>
      </c>
      <c r="O129" s="171" t="s">
        <v>1150</v>
      </c>
      <c r="P129" s="80"/>
    </row>
    <row r="130" spans="1:16" s="7" customFormat="1" ht="24.75" customHeight="1" outlineLevel="1" x14ac:dyDescent="0.25">
      <c r="A130" s="138">
        <v>17</v>
      </c>
      <c r="B130" s="169" t="s">
        <v>2672</v>
      </c>
      <c r="C130" s="170" t="s">
        <v>31</v>
      </c>
      <c r="D130" s="63"/>
      <c r="E130" s="139"/>
      <c r="F130" s="139"/>
      <c r="G130" s="166" t="str">
        <f t="shared" si="5"/>
        <v/>
      </c>
      <c r="H130" s="64"/>
      <c r="I130" s="63"/>
      <c r="J130" s="63"/>
      <c r="K130" s="68"/>
      <c r="L130" s="101" t="str">
        <f>+IF(AND(K130&gt;0,O130="Ejecución"),(K130/877802)*Tabla28[[#This Row],[% participación]],IF(AND(K130&gt;0,O130&lt;&gt;"Ejecución"),"-",""))</f>
        <v/>
      </c>
      <c r="M130" s="65"/>
      <c r="N130" s="175" t="str">
        <f t="shared" si="4"/>
        <v/>
      </c>
      <c r="O130" s="171" t="s">
        <v>1150</v>
      </c>
      <c r="P130" s="80"/>
    </row>
    <row r="131" spans="1:16" s="7" customFormat="1" ht="24.75" customHeight="1" outlineLevel="1" x14ac:dyDescent="0.25">
      <c r="A131" s="138">
        <v>18</v>
      </c>
      <c r="B131" s="169" t="s">
        <v>2672</v>
      </c>
      <c r="C131" s="170" t="s">
        <v>31</v>
      </c>
      <c r="D131" s="63"/>
      <c r="E131" s="139"/>
      <c r="F131" s="139"/>
      <c r="G131" s="166" t="str">
        <f t="shared" si="5"/>
        <v/>
      </c>
      <c r="H131" s="64"/>
      <c r="I131" s="63"/>
      <c r="J131" s="63"/>
      <c r="K131" s="68"/>
      <c r="L131" s="101" t="str">
        <f>+IF(AND(K131&gt;0,O131="Ejecución"),(K131/877802)*Tabla28[[#This Row],[% participación]],IF(AND(K131&gt;0,O131&lt;&gt;"Ejecución"),"-",""))</f>
        <v/>
      </c>
      <c r="M131" s="65"/>
      <c r="N131" s="175" t="str">
        <f t="shared" si="4"/>
        <v/>
      </c>
      <c r="O131" s="171" t="s">
        <v>1150</v>
      </c>
      <c r="P131" s="80"/>
    </row>
    <row r="132" spans="1:16" s="7" customFormat="1" ht="24.75" customHeight="1" outlineLevel="1" x14ac:dyDescent="0.25">
      <c r="A132" s="138">
        <v>19</v>
      </c>
      <c r="B132" s="169" t="s">
        <v>2672</v>
      </c>
      <c r="C132" s="170" t="s">
        <v>31</v>
      </c>
      <c r="D132" s="63"/>
      <c r="E132" s="139"/>
      <c r="F132" s="139"/>
      <c r="G132" s="166" t="str">
        <f t="shared" si="5"/>
        <v/>
      </c>
      <c r="H132" s="64"/>
      <c r="I132" s="63"/>
      <c r="J132" s="63"/>
      <c r="K132" s="68"/>
      <c r="L132" s="101" t="str">
        <f>+IF(AND(K132&gt;0,O132="Ejecución"),(K132/877802)*Tabla28[[#This Row],[% participación]],IF(AND(K132&gt;0,O132&lt;&gt;"Ejecución"),"-",""))</f>
        <v/>
      </c>
      <c r="M132" s="65"/>
      <c r="N132" s="175" t="str">
        <f t="shared" si="4"/>
        <v/>
      </c>
      <c r="O132" s="171" t="s">
        <v>1150</v>
      </c>
      <c r="P132" s="80"/>
    </row>
    <row r="133" spans="1:16" s="7" customFormat="1" ht="24.75" customHeight="1" outlineLevel="1" x14ac:dyDescent="0.25">
      <c r="A133" s="138">
        <v>20</v>
      </c>
      <c r="B133" s="169" t="s">
        <v>2672</v>
      </c>
      <c r="C133" s="170" t="s">
        <v>31</v>
      </c>
      <c r="D133" s="63"/>
      <c r="E133" s="139"/>
      <c r="F133" s="139"/>
      <c r="G133" s="166" t="str">
        <f t="shared" si="5"/>
        <v/>
      </c>
      <c r="H133" s="64"/>
      <c r="I133" s="63"/>
      <c r="J133" s="63"/>
      <c r="K133" s="68"/>
      <c r="L133" s="101" t="str">
        <f>+IF(AND(K133&gt;0,O133="Ejecución"),(K133/877802)*Tabla28[[#This Row],[% participación]],IF(AND(K133&gt;0,O133&lt;&gt;"Ejecución"),"-",""))</f>
        <v/>
      </c>
      <c r="M133" s="65"/>
      <c r="N133" s="175" t="str">
        <f t="shared" si="4"/>
        <v/>
      </c>
      <c r="O133" s="171" t="s">
        <v>1150</v>
      </c>
      <c r="P133" s="80"/>
    </row>
    <row r="134" spans="1:16" s="7" customFormat="1" ht="24.75" customHeight="1" outlineLevel="1" x14ac:dyDescent="0.25">
      <c r="A134" s="138">
        <v>21</v>
      </c>
      <c r="B134" s="169" t="s">
        <v>2672</v>
      </c>
      <c r="C134" s="170" t="s">
        <v>31</v>
      </c>
      <c r="D134" s="63"/>
      <c r="E134" s="139"/>
      <c r="F134" s="139"/>
      <c r="G134" s="166" t="str">
        <f t="shared" si="5"/>
        <v/>
      </c>
      <c r="H134" s="64"/>
      <c r="I134" s="63"/>
      <c r="J134" s="63"/>
      <c r="K134" s="68"/>
      <c r="L134" s="101" t="str">
        <f>+IF(AND(K134&gt;0,O134="Ejecución"),(K134/877802)*Tabla28[[#This Row],[% participación]],IF(AND(K134&gt;0,O134&lt;&gt;"Ejecución"),"-",""))</f>
        <v/>
      </c>
      <c r="M134" s="65"/>
      <c r="N134" s="175" t="str">
        <f t="shared" si="4"/>
        <v/>
      </c>
      <c r="O134" s="171" t="s">
        <v>1150</v>
      </c>
      <c r="P134" s="80"/>
    </row>
    <row r="135" spans="1:16" s="7" customFormat="1" ht="24.75" customHeight="1" outlineLevel="1" x14ac:dyDescent="0.25">
      <c r="A135" s="138">
        <v>22</v>
      </c>
      <c r="B135" s="169" t="s">
        <v>2672</v>
      </c>
      <c r="C135" s="170" t="s">
        <v>31</v>
      </c>
      <c r="D135" s="63"/>
      <c r="E135" s="139"/>
      <c r="F135" s="139"/>
      <c r="G135" s="166" t="str">
        <f t="shared" si="5"/>
        <v/>
      </c>
      <c r="H135" s="64"/>
      <c r="I135" s="63"/>
      <c r="J135" s="63"/>
      <c r="K135" s="68"/>
      <c r="L135" s="101" t="str">
        <f>+IF(AND(K135&gt;0,O135="Ejecución"),(K135/877802)*Tabla28[[#This Row],[% participación]],IF(AND(K135&gt;0,O135&lt;&gt;"Ejecución"),"-",""))</f>
        <v/>
      </c>
      <c r="M135" s="65"/>
      <c r="N135" s="175" t="str">
        <f t="shared" si="4"/>
        <v/>
      </c>
      <c r="O135" s="171" t="s">
        <v>1150</v>
      </c>
      <c r="P135" s="80"/>
    </row>
    <row r="136" spans="1:16" s="7" customFormat="1" ht="24.75" customHeight="1" outlineLevel="1" x14ac:dyDescent="0.25">
      <c r="A136" s="138">
        <v>23</v>
      </c>
      <c r="B136" s="169" t="s">
        <v>2672</v>
      </c>
      <c r="C136" s="170" t="s">
        <v>31</v>
      </c>
      <c r="D136" s="63"/>
      <c r="E136" s="139"/>
      <c r="F136" s="139"/>
      <c r="G136" s="166" t="str">
        <f t="shared" si="5"/>
        <v/>
      </c>
      <c r="H136" s="64"/>
      <c r="I136" s="63"/>
      <c r="J136" s="63"/>
      <c r="K136" s="68"/>
      <c r="L136" s="101" t="str">
        <f>+IF(AND(K136&gt;0,O136="Ejecución"),(K136/877802)*Tabla28[[#This Row],[% participación]],IF(AND(K136&gt;0,O136&lt;&gt;"Ejecución"),"-",""))</f>
        <v/>
      </c>
      <c r="M136" s="65"/>
      <c r="N136" s="175" t="str">
        <f t="shared" si="4"/>
        <v/>
      </c>
      <c r="O136" s="171" t="s">
        <v>1150</v>
      </c>
      <c r="P136" s="80"/>
    </row>
    <row r="137" spans="1:16" s="7" customFormat="1" ht="24.75" customHeight="1" outlineLevel="1" x14ac:dyDescent="0.25">
      <c r="A137" s="138">
        <v>24</v>
      </c>
      <c r="B137" s="169" t="s">
        <v>2672</v>
      </c>
      <c r="C137" s="170" t="s">
        <v>31</v>
      </c>
      <c r="D137" s="63"/>
      <c r="E137" s="139"/>
      <c r="F137" s="139"/>
      <c r="G137" s="166" t="str">
        <f t="shared" si="5"/>
        <v/>
      </c>
      <c r="H137" s="64"/>
      <c r="I137" s="63"/>
      <c r="J137" s="63"/>
      <c r="K137" s="68"/>
      <c r="L137" s="101" t="str">
        <f>+IF(AND(K137&gt;0,O137="Ejecución"),(K137/877802)*Tabla28[[#This Row],[% participación]],IF(AND(K137&gt;0,O137&lt;&gt;"Ejecución"),"-",""))</f>
        <v/>
      </c>
      <c r="M137" s="65"/>
      <c r="N137" s="175" t="str">
        <f t="shared" si="4"/>
        <v/>
      </c>
      <c r="O137" s="171" t="s">
        <v>1150</v>
      </c>
      <c r="P137" s="80"/>
    </row>
    <row r="138" spans="1:16" s="7" customFormat="1" ht="24.75" customHeight="1" outlineLevel="1" x14ac:dyDescent="0.25">
      <c r="A138" s="138">
        <v>25</v>
      </c>
      <c r="B138" s="169" t="s">
        <v>2672</v>
      </c>
      <c r="C138" s="170" t="s">
        <v>31</v>
      </c>
      <c r="D138" s="63"/>
      <c r="E138" s="139"/>
      <c r="F138" s="139"/>
      <c r="G138" s="166" t="str">
        <f t="shared" si="5"/>
        <v/>
      </c>
      <c r="H138" s="64"/>
      <c r="I138" s="63"/>
      <c r="J138" s="63"/>
      <c r="K138" s="68"/>
      <c r="L138" s="101" t="str">
        <f>+IF(AND(K138&gt;0,O138="Ejecución"),(K138/877802)*Tabla28[[#This Row],[% participación]],IF(AND(K138&gt;0,O138&lt;&gt;"Ejecución"),"-",""))</f>
        <v/>
      </c>
      <c r="M138" s="65"/>
      <c r="N138" s="175" t="str">
        <f t="shared" si="4"/>
        <v/>
      </c>
      <c r="O138" s="171" t="s">
        <v>1150</v>
      </c>
      <c r="P138" s="80"/>
    </row>
    <row r="139" spans="1:16" s="7" customFormat="1" ht="24.75" customHeight="1" outlineLevel="1" x14ac:dyDescent="0.25">
      <c r="A139" s="138">
        <v>26</v>
      </c>
      <c r="B139" s="169" t="s">
        <v>2672</v>
      </c>
      <c r="C139" s="170" t="s">
        <v>31</v>
      </c>
      <c r="D139" s="63"/>
      <c r="E139" s="139"/>
      <c r="F139" s="139"/>
      <c r="G139" s="166" t="str">
        <f t="shared" si="5"/>
        <v/>
      </c>
      <c r="H139" s="64"/>
      <c r="I139" s="63"/>
      <c r="J139" s="63"/>
      <c r="K139" s="68"/>
      <c r="L139" s="101" t="str">
        <f>+IF(AND(K139&gt;0,O139="Ejecución"),(K139/877802)*Tabla28[[#This Row],[% participación]],IF(AND(K139&gt;0,O139&lt;&gt;"Ejecución"),"-",""))</f>
        <v/>
      </c>
      <c r="M139" s="65"/>
      <c r="N139" s="175" t="str">
        <f t="shared" si="4"/>
        <v/>
      </c>
      <c r="O139" s="171" t="s">
        <v>1150</v>
      </c>
      <c r="P139" s="80"/>
    </row>
    <row r="140" spans="1:16" s="7" customFormat="1" ht="24.75" customHeight="1" outlineLevel="1" x14ac:dyDescent="0.25">
      <c r="A140" s="138">
        <v>27</v>
      </c>
      <c r="B140" s="169" t="s">
        <v>2672</v>
      </c>
      <c r="C140" s="170" t="s">
        <v>31</v>
      </c>
      <c r="D140" s="63"/>
      <c r="E140" s="139"/>
      <c r="F140" s="139"/>
      <c r="G140" s="166" t="str">
        <f t="shared" si="5"/>
        <v/>
      </c>
      <c r="H140" s="64"/>
      <c r="I140" s="63"/>
      <c r="J140" s="63"/>
      <c r="K140" s="68"/>
      <c r="L140" s="101" t="str">
        <f>+IF(AND(K140&gt;0,O140="Ejecución"),(K140/877802)*Tabla28[[#This Row],[% participación]],IF(AND(K140&gt;0,O140&lt;&gt;"Ejecución"),"-",""))</f>
        <v/>
      </c>
      <c r="M140" s="65"/>
      <c r="N140" s="175" t="str">
        <f t="shared" si="4"/>
        <v/>
      </c>
      <c r="O140" s="171" t="s">
        <v>1150</v>
      </c>
      <c r="P140" s="80"/>
    </row>
    <row r="141" spans="1:16" s="7" customFormat="1" ht="24.75" customHeight="1" outlineLevel="1" x14ac:dyDescent="0.25">
      <c r="A141" s="138">
        <v>28</v>
      </c>
      <c r="B141" s="169" t="s">
        <v>2672</v>
      </c>
      <c r="C141" s="170" t="s">
        <v>31</v>
      </c>
      <c r="D141" s="63"/>
      <c r="E141" s="139"/>
      <c r="F141" s="139"/>
      <c r="G141" s="166" t="str">
        <f t="shared" si="5"/>
        <v/>
      </c>
      <c r="H141" s="64"/>
      <c r="I141" s="63"/>
      <c r="J141" s="63"/>
      <c r="K141" s="68"/>
      <c r="L141" s="101" t="str">
        <f>+IF(AND(K141&gt;0,O141="Ejecución"),(K141/877802)*Tabla28[[#This Row],[% participación]],IF(AND(K141&gt;0,O141&lt;&gt;"Ejecución"),"-",""))</f>
        <v/>
      </c>
      <c r="M141" s="65"/>
      <c r="N141" s="175" t="str">
        <f t="shared" si="4"/>
        <v/>
      </c>
      <c r="O141" s="171" t="s">
        <v>1150</v>
      </c>
      <c r="P141" s="80"/>
    </row>
    <row r="142" spans="1:16" s="7" customFormat="1" ht="24.75" customHeight="1" outlineLevel="1" x14ac:dyDescent="0.25">
      <c r="A142" s="138">
        <v>29</v>
      </c>
      <c r="B142" s="169" t="s">
        <v>2672</v>
      </c>
      <c r="C142" s="170" t="s">
        <v>31</v>
      </c>
      <c r="D142" s="63"/>
      <c r="E142" s="139"/>
      <c r="F142" s="139"/>
      <c r="G142" s="166" t="str">
        <f t="shared" si="5"/>
        <v/>
      </c>
      <c r="H142" s="64"/>
      <c r="I142" s="63"/>
      <c r="J142" s="63"/>
      <c r="K142" s="68"/>
      <c r="L142" s="101" t="str">
        <f>+IF(AND(K142&gt;0,O142="Ejecución"),(K142/877802)*Tabla28[[#This Row],[% participación]],IF(AND(K142&gt;0,O142&lt;&gt;"Ejecución"),"-",""))</f>
        <v/>
      </c>
      <c r="M142" s="65"/>
      <c r="N142" s="175" t="str">
        <f t="shared" si="4"/>
        <v/>
      </c>
      <c r="O142" s="171" t="s">
        <v>1150</v>
      </c>
      <c r="P142" s="80"/>
    </row>
    <row r="143" spans="1:16" s="7" customFormat="1" ht="24.75" customHeight="1" outlineLevel="1" x14ac:dyDescent="0.25">
      <c r="A143" s="138">
        <v>30</v>
      </c>
      <c r="B143" s="169" t="s">
        <v>2672</v>
      </c>
      <c r="C143" s="170" t="s">
        <v>31</v>
      </c>
      <c r="D143" s="63"/>
      <c r="E143" s="139"/>
      <c r="F143" s="139"/>
      <c r="G143" s="166" t="str">
        <f t="shared" si="5"/>
        <v/>
      </c>
      <c r="H143" s="64"/>
      <c r="I143" s="63"/>
      <c r="J143" s="63"/>
      <c r="K143" s="68"/>
      <c r="L143" s="101" t="str">
        <f>+IF(AND(K143&gt;0,O143="Ejecución"),(K143/877802)*Tabla28[[#This Row],[% participación]],IF(AND(K143&gt;0,O143&lt;&gt;"Ejecución"),"-",""))</f>
        <v/>
      </c>
      <c r="M143" s="65"/>
      <c r="N143" s="175" t="str">
        <f t="shared" si="4"/>
        <v/>
      </c>
      <c r="O143" s="171" t="s">
        <v>1150</v>
      </c>
      <c r="P143" s="80"/>
    </row>
    <row r="144" spans="1:16" s="7" customFormat="1" ht="24.75" customHeight="1" outlineLevel="1" x14ac:dyDescent="0.25">
      <c r="A144" s="138">
        <v>31</v>
      </c>
      <c r="B144" s="169" t="s">
        <v>2672</v>
      </c>
      <c r="C144" s="170" t="s">
        <v>31</v>
      </c>
      <c r="D144" s="63"/>
      <c r="E144" s="139"/>
      <c r="F144" s="139"/>
      <c r="G144" s="166" t="str">
        <f t="shared" si="5"/>
        <v/>
      </c>
      <c r="H144" s="64"/>
      <c r="I144" s="63"/>
      <c r="J144" s="63"/>
      <c r="K144" s="68"/>
      <c r="L144" s="101" t="str">
        <f>+IF(AND(K144&gt;0,O144="Ejecución"),(K144/877802)*Tabla28[[#This Row],[% participación]],IF(AND(K144&gt;0,O144&lt;&gt;"Ejecución"),"-",""))</f>
        <v/>
      </c>
      <c r="M144" s="65"/>
      <c r="N144" s="175" t="str">
        <f t="shared" si="4"/>
        <v/>
      </c>
      <c r="O144" s="171" t="s">
        <v>1150</v>
      </c>
      <c r="P144" s="80"/>
    </row>
    <row r="145" spans="1:16" s="7" customFormat="1" ht="24.75" customHeight="1" outlineLevel="1" x14ac:dyDescent="0.25">
      <c r="A145" s="138">
        <v>32</v>
      </c>
      <c r="B145" s="169" t="s">
        <v>2672</v>
      </c>
      <c r="C145" s="170" t="s">
        <v>31</v>
      </c>
      <c r="D145" s="63"/>
      <c r="E145" s="139"/>
      <c r="F145" s="139"/>
      <c r="G145" s="166" t="str">
        <f t="shared" si="5"/>
        <v/>
      </c>
      <c r="H145" s="64"/>
      <c r="I145" s="63"/>
      <c r="J145" s="63"/>
      <c r="K145" s="68"/>
      <c r="L145" s="101" t="str">
        <f>+IF(AND(K145&gt;0,O145="Ejecución"),(K145/877802)*Tabla28[[#This Row],[% participación]],IF(AND(K145&gt;0,O145&lt;&gt;"Ejecución"),"-",""))</f>
        <v/>
      </c>
      <c r="M145" s="65"/>
      <c r="N145" s="175" t="str">
        <f t="shared" si="4"/>
        <v/>
      </c>
      <c r="O145" s="171" t="s">
        <v>1150</v>
      </c>
      <c r="P145" s="80"/>
    </row>
    <row r="146" spans="1:16" s="7" customFormat="1" ht="24.75" customHeight="1" outlineLevel="1" x14ac:dyDescent="0.25">
      <c r="A146" s="138">
        <v>33</v>
      </c>
      <c r="B146" s="169" t="s">
        <v>2672</v>
      </c>
      <c r="C146" s="170" t="s">
        <v>31</v>
      </c>
      <c r="D146" s="63"/>
      <c r="E146" s="139"/>
      <c r="F146" s="139"/>
      <c r="G146" s="166" t="str">
        <f t="shared" si="5"/>
        <v/>
      </c>
      <c r="H146" s="64"/>
      <c r="I146" s="63"/>
      <c r="J146" s="63"/>
      <c r="K146" s="68"/>
      <c r="L146" s="101" t="str">
        <f>+IF(AND(K146&gt;0,O146="Ejecución"),(K146/877802)*Tabla28[[#This Row],[% participación]],IF(AND(K146&gt;0,O146&lt;&gt;"Ejecución"),"-",""))</f>
        <v/>
      </c>
      <c r="M146" s="65"/>
      <c r="N146" s="175" t="str">
        <f t="shared" si="4"/>
        <v/>
      </c>
      <c r="O146" s="171" t="s">
        <v>1150</v>
      </c>
      <c r="P146" s="80"/>
    </row>
    <row r="147" spans="1:16" s="7" customFormat="1" ht="24.75" customHeight="1" outlineLevel="1" x14ac:dyDescent="0.25">
      <c r="A147" s="138">
        <v>34</v>
      </c>
      <c r="B147" s="169" t="s">
        <v>2672</v>
      </c>
      <c r="C147" s="170" t="s">
        <v>31</v>
      </c>
      <c r="D147" s="63"/>
      <c r="E147" s="139"/>
      <c r="F147" s="139"/>
      <c r="G147" s="166" t="str">
        <f t="shared" si="5"/>
        <v/>
      </c>
      <c r="H147" s="64"/>
      <c r="I147" s="63"/>
      <c r="J147" s="63"/>
      <c r="K147" s="68"/>
      <c r="L147" s="101" t="str">
        <f>+IF(AND(K147&gt;0,O147="Ejecución"),(K147/877802)*Tabla28[[#This Row],[% participación]],IF(AND(K147&gt;0,O147&lt;&gt;"Ejecución"),"-",""))</f>
        <v/>
      </c>
      <c r="M147" s="65"/>
      <c r="N147" s="175" t="str">
        <f t="shared" si="4"/>
        <v/>
      </c>
      <c r="O147" s="171" t="s">
        <v>1150</v>
      </c>
      <c r="P147" s="80"/>
    </row>
    <row r="148" spans="1:16" s="7" customFormat="1" ht="24.75" customHeight="1" outlineLevel="1" x14ac:dyDescent="0.25">
      <c r="A148" s="138">
        <v>35</v>
      </c>
      <c r="B148" s="169" t="s">
        <v>2672</v>
      </c>
      <c r="C148" s="170" t="s">
        <v>31</v>
      </c>
      <c r="D148" s="63"/>
      <c r="E148" s="139"/>
      <c r="F148" s="139"/>
      <c r="G148" s="166" t="str">
        <f t="shared" si="5"/>
        <v/>
      </c>
      <c r="H148" s="64"/>
      <c r="I148" s="63"/>
      <c r="J148" s="63"/>
      <c r="K148" s="68"/>
      <c r="L148" s="101" t="str">
        <f>+IF(AND(K148&gt;0,O148="Ejecución"),(K148/877802)*Tabla28[[#This Row],[% participación]],IF(AND(K148&gt;0,O148&lt;&gt;"Ejecución"),"-",""))</f>
        <v/>
      </c>
      <c r="M148" s="65"/>
      <c r="N148" s="175" t="str">
        <f t="shared" si="4"/>
        <v/>
      </c>
      <c r="O148" s="171" t="s">
        <v>1150</v>
      </c>
      <c r="P148" s="80"/>
    </row>
    <row r="149" spans="1:16" s="7" customFormat="1" ht="24.75" customHeight="1" outlineLevel="1" x14ac:dyDescent="0.25">
      <c r="A149" s="138">
        <v>36</v>
      </c>
      <c r="B149" s="169" t="s">
        <v>2672</v>
      </c>
      <c r="C149" s="170" t="s">
        <v>31</v>
      </c>
      <c r="D149" s="63"/>
      <c r="E149" s="139"/>
      <c r="F149" s="139"/>
      <c r="G149" s="166" t="str">
        <f t="shared" si="5"/>
        <v/>
      </c>
      <c r="H149" s="64"/>
      <c r="I149" s="63"/>
      <c r="J149" s="63"/>
      <c r="K149" s="68"/>
      <c r="L149" s="101" t="str">
        <f>+IF(AND(K149&gt;0,O149="Ejecución"),(K149/877802)*Tabla28[[#This Row],[% participación]],IF(AND(K149&gt;0,O149&lt;&gt;"Ejecución"),"-",""))</f>
        <v/>
      </c>
      <c r="M149" s="65"/>
      <c r="N149" s="175" t="str">
        <f t="shared" si="4"/>
        <v/>
      </c>
      <c r="O149" s="171" t="s">
        <v>1150</v>
      </c>
      <c r="P149" s="80"/>
    </row>
    <row r="150" spans="1:16" s="7" customFormat="1" ht="24.75" customHeight="1" outlineLevel="1" x14ac:dyDescent="0.25">
      <c r="A150" s="138">
        <v>37</v>
      </c>
      <c r="B150" s="169" t="s">
        <v>2672</v>
      </c>
      <c r="C150" s="170" t="s">
        <v>31</v>
      </c>
      <c r="D150" s="63"/>
      <c r="E150" s="139"/>
      <c r="F150" s="139"/>
      <c r="G150" s="166" t="str">
        <f t="shared" si="5"/>
        <v/>
      </c>
      <c r="H150" s="64"/>
      <c r="I150" s="63"/>
      <c r="J150" s="63"/>
      <c r="K150" s="68"/>
      <c r="L150" s="101" t="str">
        <f>+IF(AND(K150&gt;0,O150="Ejecución"),(K150/877802)*Tabla28[[#This Row],[% participación]],IF(AND(K150&gt;0,O150&lt;&gt;"Ejecución"),"-",""))</f>
        <v/>
      </c>
      <c r="M150" s="65"/>
      <c r="N150" s="175" t="str">
        <f t="shared" si="4"/>
        <v/>
      </c>
      <c r="O150" s="171" t="s">
        <v>1150</v>
      </c>
      <c r="P150" s="80"/>
    </row>
    <row r="151" spans="1:16" s="7" customFormat="1" ht="24.75" customHeight="1" outlineLevel="1" x14ac:dyDescent="0.25">
      <c r="A151" s="138">
        <v>38</v>
      </c>
      <c r="B151" s="169" t="s">
        <v>2672</v>
      </c>
      <c r="C151" s="170" t="s">
        <v>31</v>
      </c>
      <c r="D151" s="63"/>
      <c r="E151" s="139"/>
      <c r="F151" s="139"/>
      <c r="G151" s="166" t="str">
        <f t="shared" si="5"/>
        <v/>
      </c>
      <c r="H151" s="64"/>
      <c r="I151" s="63"/>
      <c r="J151" s="63"/>
      <c r="K151" s="68"/>
      <c r="L151" s="101" t="str">
        <f>+IF(AND(K151&gt;0,O151="Ejecución"),(K151/877802)*Tabla28[[#This Row],[% participación]],IF(AND(K151&gt;0,O151&lt;&gt;"Ejecución"),"-",""))</f>
        <v/>
      </c>
      <c r="M151" s="65"/>
      <c r="N151" s="175" t="str">
        <f t="shared" si="4"/>
        <v/>
      </c>
      <c r="O151" s="171" t="s">
        <v>1150</v>
      </c>
      <c r="P151" s="80"/>
    </row>
    <row r="152" spans="1:16" s="7" customFormat="1" ht="24.75" customHeight="1" outlineLevel="1" x14ac:dyDescent="0.25">
      <c r="A152" s="138">
        <v>39</v>
      </c>
      <c r="B152" s="169" t="s">
        <v>2672</v>
      </c>
      <c r="C152" s="170" t="s">
        <v>31</v>
      </c>
      <c r="D152" s="63"/>
      <c r="E152" s="139"/>
      <c r="F152" s="139"/>
      <c r="G152" s="166" t="str">
        <f t="shared" si="5"/>
        <v/>
      </c>
      <c r="H152" s="64"/>
      <c r="I152" s="63"/>
      <c r="J152" s="63"/>
      <c r="K152" s="68"/>
      <c r="L152" s="101" t="str">
        <f>+IF(AND(K152&gt;0,O152="Ejecución"),(K152/877802)*Tabla28[[#This Row],[% participación]],IF(AND(K152&gt;0,O152&lt;&gt;"Ejecución"),"-",""))</f>
        <v/>
      </c>
      <c r="M152" s="65"/>
      <c r="N152" s="175" t="str">
        <f t="shared" si="4"/>
        <v/>
      </c>
      <c r="O152" s="171" t="s">
        <v>1150</v>
      </c>
      <c r="P152" s="80"/>
    </row>
    <row r="153" spans="1:16" s="7" customFormat="1" ht="24.75" customHeight="1" outlineLevel="1" x14ac:dyDescent="0.25">
      <c r="A153" s="138">
        <v>40</v>
      </c>
      <c r="B153" s="169" t="s">
        <v>2672</v>
      </c>
      <c r="C153" s="170" t="s">
        <v>31</v>
      </c>
      <c r="D153" s="63"/>
      <c r="E153" s="139"/>
      <c r="F153" s="139"/>
      <c r="G153" s="166" t="str">
        <f t="shared" si="5"/>
        <v/>
      </c>
      <c r="H153" s="64"/>
      <c r="I153" s="63"/>
      <c r="J153" s="63"/>
      <c r="K153" s="68"/>
      <c r="L153" s="101" t="str">
        <f>+IF(AND(K153&gt;0,O153="Ejecución"),(K153/877802)*Tabla28[[#This Row],[% participación]],IF(AND(K153&gt;0,O153&lt;&gt;"Ejecución"),"-",""))</f>
        <v/>
      </c>
      <c r="M153" s="65"/>
      <c r="N153" s="175" t="str">
        <f t="shared" si="4"/>
        <v/>
      </c>
      <c r="O153" s="171" t="s">
        <v>1150</v>
      </c>
      <c r="P153" s="80"/>
    </row>
    <row r="154" spans="1:16" s="7" customFormat="1" ht="24.75" customHeight="1" outlineLevel="1" x14ac:dyDescent="0.25">
      <c r="A154" s="138">
        <v>41</v>
      </c>
      <c r="B154" s="169" t="s">
        <v>2672</v>
      </c>
      <c r="C154" s="170" t="s">
        <v>31</v>
      </c>
      <c r="D154" s="63"/>
      <c r="E154" s="139"/>
      <c r="F154" s="139"/>
      <c r="G154" s="166" t="str">
        <f t="shared" si="5"/>
        <v/>
      </c>
      <c r="H154" s="64"/>
      <c r="I154" s="63"/>
      <c r="J154" s="63"/>
      <c r="K154" s="68"/>
      <c r="L154" s="101" t="str">
        <f>+IF(AND(K154&gt;0,O154="Ejecución"),(K154/877802)*Tabla28[[#This Row],[% participación]],IF(AND(K154&gt;0,O154&lt;&gt;"Ejecución"),"-",""))</f>
        <v/>
      </c>
      <c r="M154" s="65"/>
      <c r="N154" s="175" t="str">
        <f t="shared" si="4"/>
        <v/>
      </c>
      <c r="O154" s="171" t="s">
        <v>1150</v>
      </c>
      <c r="P154" s="80"/>
    </row>
    <row r="155" spans="1:16" s="7" customFormat="1" ht="24.75" customHeight="1" outlineLevel="1" x14ac:dyDescent="0.25">
      <c r="A155" s="138">
        <v>42</v>
      </c>
      <c r="B155" s="169" t="s">
        <v>2672</v>
      </c>
      <c r="C155" s="170" t="s">
        <v>31</v>
      </c>
      <c r="D155" s="63"/>
      <c r="E155" s="139"/>
      <c r="F155" s="139"/>
      <c r="G155" s="166" t="str">
        <f t="shared" si="5"/>
        <v/>
      </c>
      <c r="H155" s="64"/>
      <c r="I155" s="63"/>
      <c r="J155" s="63"/>
      <c r="K155" s="68"/>
      <c r="L155" s="101" t="str">
        <f>+IF(AND(K155&gt;0,O155="Ejecución"),(K155/877802)*Tabla28[[#This Row],[% participación]],IF(AND(K155&gt;0,O155&lt;&gt;"Ejecución"),"-",""))</f>
        <v/>
      </c>
      <c r="M155" s="65"/>
      <c r="N155" s="175" t="str">
        <f t="shared" si="4"/>
        <v/>
      </c>
      <c r="O155" s="171" t="s">
        <v>1150</v>
      </c>
      <c r="P155" s="80"/>
    </row>
    <row r="156" spans="1:16" s="7" customFormat="1" ht="24" customHeight="1" outlineLevel="1" x14ac:dyDescent="0.25">
      <c r="A156" s="138">
        <v>43</v>
      </c>
      <c r="B156" s="169" t="s">
        <v>2672</v>
      </c>
      <c r="C156" s="170" t="s">
        <v>31</v>
      </c>
      <c r="D156" s="63"/>
      <c r="E156" s="139"/>
      <c r="F156" s="139"/>
      <c r="G156" s="166" t="str">
        <f t="shared" si="5"/>
        <v/>
      </c>
      <c r="H156" s="64"/>
      <c r="I156" s="63"/>
      <c r="J156" s="63"/>
      <c r="K156" s="68"/>
      <c r="L156" s="101" t="str">
        <f>+IF(AND(K156&gt;0,O156="Ejecución"),(K156/877802)*Tabla28[[#This Row],[% participación]],IF(AND(K156&gt;0,O156&lt;&gt;"Ejecución"),"-",""))</f>
        <v/>
      </c>
      <c r="M156" s="65"/>
      <c r="N156" s="175" t="str">
        <f t="shared" si="4"/>
        <v/>
      </c>
      <c r="O156" s="171" t="s">
        <v>1150</v>
      </c>
      <c r="P156" s="80"/>
    </row>
    <row r="157" spans="1:16" s="7" customFormat="1" ht="24.75" customHeight="1" outlineLevel="1" x14ac:dyDescent="0.25">
      <c r="A157" s="138">
        <v>44</v>
      </c>
      <c r="B157" s="169" t="s">
        <v>2672</v>
      </c>
      <c r="C157" s="170" t="s">
        <v>31</v>
      </c>
      <c r="D157" s="63"/>
      <c r="E157" s="139"/>
      <c r="F157" s="139"/>
      <c r="G157" s="166" t="str">
        <f t="shared" si="5"/>
        <v/>
      </c>
      <c r="H157" s="64"/>
      <c r="I157" s="63"/>
      <c r="J157" s="63"/>
      <c r="K157" s="68"/>
      <c r="L157" s="101" t="str">
        <f>+IF(AND(K157&gt;0,O157="Ejecución"),(K157/877802)*Tabla28[[#This Row],[% participación]],IF(AND(K157&gt;0,O157&lt;&gt;"Ejecución"),"-",""))</f>
        <v/>
      </c>
      <c r="M157" s="65"/>
      <c r="N157" s="175" t="str">
        <f t="shared" si="4"/>
        <v/>
      </c>
      <c r="O157" s="171" t="s">
        <v>1150</v>
      </c>
      <c r="P157" s="80"/>
    </row>
    <row r="158" spans="1:16" s="7" customFormat="1" ht="24.75" customHeight="1" outlineLevel="1" x14ac:dyDescent="0.25">
      <c r="A158" s="138">
        <v>45</v>
      </c>
      <c r="B158" s="169" t="s">
        <v>2672</v>
      </c>
      <c r="C158" s="170" t="s">
        <v>31</v>
      </c>
      <c r="D158" s="63"/>
      <c r="E158" s="139"/>
      <c r="F158" s="139"/>
      <c r="G158" s="166" t="str">
        <f t="shared" si="5"/>
        <v/>
      </c>
      <c r="H158" s="64"/>
      <c r="I158" s="63"/>
      <c r="J158" s="63"/>
      <c r="K158" s="68"/>
      <c r="L158" s="101" t="str">
        <f>+IF(AND(K158&gt;0,O158="Ejecución"),(K158/877802)*Tabla28[[#This Row],[% participación]],IF(AND(K158&gt;0,O158&lt;&gt;"Ejecución"),"-",""))</f>
        <v/>
      </c>
      <c r="M158" s="65"/>
      <c r="N158" s="175" t="str">
        <f t="shared" si="4"/>
        <v/>
      </c>
      <c r="O158" s="171" t="s">
        <v>1150</v>
      </c>
      <c r="P158" s="80"/>
    </row>
    <row r="159" spans="1:16" s="7" customFormat="1" ht="24.75" customHeight="1" outlineLevel="1" x14ac:dyDescent="0.25">
      <c r="A159" s="138">
        <v>46</v>
      </c>
      <c r="B159" s="169" t="s">
        <v>2672</v>
      </c>
      <c r="C159" s="170" t="s">
        <v>31</v>
      </c>
      <c r="D159" s="63"/>
      <c r="E159" s="139"/>
      <c r="F159" s="139"/>
      <c r="G159" s="166" t="str">
        <f t="shared" si="5"/>
        <v/>
      </c>
      <c r="H159" s="64"/>
      <c r="I159" s="63"/>
      <c r="J159" s="63"/>
      <c r="K159" s="68"/>
      <c r="L159" s="101" t="str">
        <f>+IF(AND(K159&gt;0,O159="Ejecución"),(K159/877802)*Tabla28[[#This Row],[% participación]],IF(AND(K159&gt;0,O159&lt;&gt;"Ejecución"),"-",""))</f>
        <v/>
      </c>
      <c r="M159" s="65"/>
      <c r="N159" s="175" t="str">
        <f t="shared" si="4"/>
        <v/>
      </c>
      <c r="O159" s="171" t="s">
        <v>1150</v>
      </c>
      <c r="P159" s="80"/>
    </row>
    <row r="160" spans="1:16" s="7" customFormat="1" ht="24.75" customHeight="1" outlineLevel="1" thickBot="1" x14ac:dyDescent="0.3">
      <c r="A160" s="138">
        <v>47</v>
      </c>
      <c r="B160" s="169" t="s">
        <v>2672</v>
      </c>
      <c r="C160" s="170" t="s">
        <v>31</v>
      </c>
      <c r="D160" s="63"/>
      <c r="E160" s="139"/>
      <c r="F160" s="139"/>
      <c r="G160" s="166" t="str">
        <f t="shared" ref="G160" si="6">IF(AND(E160&lt;&gt;"",F160&lt;&gt;""),((F160-E160)/30),"")</f>
        <v/>
      </c>
      <c r="H160" s="64"/>
      <c r="I160" s="63"/>
      <c r="J160" s="63"/>
      <c r="K160" s="68"/>
      <c r="L160" s="101" t="str">
        <f>+IF(AND(K160&gt;0,O160="Ejecución"),(K160/877802)*Tabla28[[#This Row],[% participación]],IF(AND(K160&gt;0,O160&lt;&gt;"Ejecución"),"-",""))</f>
        <v/>
      </c>
      <c r="M160" s="65"/>
      <c r="N160" s="175" t="str">
        <f t="shared" si="4"/>
        <v/>
      </c>
      <c r="O160" s="171" t="s">
        <v>1150</v>
      </c>
      <c r="P160" s="80"/>
    </row>
    <row r="161" spans="1:28" ht="23.1" customHeight="1" thickBot="1" x14ac:dyDescent="0.3">
      <c r="O161" s="179" t="str">
        <f>HYPERLINK("#Integrante_1!A1","INICIO")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HYPERLINK("#Integrante_1!A1","INICIO")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28"/>
      <c r="S177" s="28" t="s">
        <v>2619</v>
      </c>
      <c r="T177" s="19"/>
      <c r="U177" s="19"/>
      <c r="V177" s="19"/>
      <c r="W177" s="19"/>
      <c r="X177" s="19"/>
      <c r="Y177" s="19"/>
      <c r="Z177" s="19"/>
      <c r="AA177" s="19"/>
      <c r="AB177" s="19"/>
    </row>
    <row r="178" spans="1:28" ht="23.25" x14ac:dyDescent="0.25">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37" t="s">
        <v>2675</v>
      </c>
      <c r="J179" s="238"/>
      <c r="K179" s="238"/>
      <c r="L179" s="239"/>
      <c r="M179" s="172"/>
      <c r="O179" s="8"/>
      <c r="Q179" s="19"/>
      <c r="R179" s="173" t="str">
        <f>IF(M179&gt;0,SUM(S179+M179),"")</f>
        <v/>
      </c>
      <c r="S179" s="24">
        <v>0.02</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92" t="s">
        <v>2633</v>
      </c>
      <c r="E185" s="95">
        <f>+(C185*SUM(K20:K35))</f>
        <v>86656852.300000012</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26" t="s">
        <v>24</v>
      </c>
      <c r="J192" s="5" t="s">
        <v>2642</v>
      </c>
      <c r="K192" s="5"/>
      <c r="M192" s="5"/>
      <c r="N192" s="5"/>
      <c r="O192" s="8"/>
      <c r="Q192" s="148"/>
      <c r="R192" s="149"/>
      <c r="S192" s="149"/>
      <c r="T192" s="148"/>
    </row>
    <row r="193" spans="1:18" x14ac:dyDescent="0.25">
      <c r="A193" s="9"/>
      <c r="C193" s="122">
        <v>43697</v>
      </c>
      <c r="D193" s="5"/>
      <c r="E193" s="121">
        <v>2102</v>
      </c>
      <c r="F193" s="5"/>
      <c r="G193" s="5"/>
      <c r="H193" s="141" t="s">
        <v>2741</v>
      </c>
      <c r="J193" s="5"/>
      <c r="K193" s="122">
        <v>40923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2741</v>
      </c>
      <c r="D211" s="21"/>
      <c r="G211" s="27" t="s">
        <v>2625</v>
      </c>
      <c r="H211" s="142" t="s">
        <v>2742</v>
      </c>
      <c r="J211" s="27" t="s">
        <v>2627</v>
      </c>
      <c r="K211" s="142" t="s">
        <v>2742</v>
      </c>
      <c r="L211" s="21"/>
      <c r="M211" s="21"/>
      <c r="N211" s="21"/>
      <c r="O211" s="8"/>
    </row>
    <row r="212" spans="1:15" x14ac:dyDescent="0.25">
      <c r="A212" s="9"/>
      <c r="B212" s="27" t="s">
        <v>2624</v>
      </c>
      <c r="C212" s="141" t="s">
        <v>2741</v>
      </c>
      <c r="D212" s="21"/>
      <c r="G212" s="27" t="s">
        <v>2626</v>
      </c>
      <c r="H212" s="142" t="s">
        <v>2743</v>
      </c>
      <c r="J212" s="27" t="s">
        <v>2628</v>
      </c>
      <c r="K212" s="141" t="s">
        <v>2744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9" zoomScale="60" zoomScaleNormal="6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44194.887341203706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08" t="str">
        <f>HYPERLINK("#Integrante_2!A109","CAPACIDAD RESIDUAL")</f>
        <v>CAPACIDAD RESIDUAL</v>
      </c>
      <c r="F8" s="209"/>
      <c r="G8" s="210"/>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08" t="str">
        <f>HYPERLINK("#Integrante_2!A162","TALENTO HUMANO")</f>
        <v>TALENTO HUMANO</v>
      </c>
      <c r="F9" s="209"/>
      <c r="G9" s="210"/>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08" t="str">
        <f>HYPERLINK("#Integrante_2!F162","INFRAESTRUCTURA")</f>
        <v>INFRAESTRUCTURA</v>
      </c>
      <c r="F10" s="209"/>
      <c r="G10" s="210"/>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900517757</v>
      </c>
      <c r="C20" s="5"/>
      <c r="D20" s="162"/>
      <c r="E20" s="154" t="s">
        <v>2670</v>
      </c>
      <c r="F20" s="156"/>
      <c r="G20" s="5"/>
      <c r="H20" s="211"/>
      <c r="I20" s="143" t="s">
        <v>453</v>
      </c>
      <c r="J20" s="144" t="s">
        <v>977</v>
      </c>
      <c r="K20" s="145">
        <v>1733137046</v>
      </c>
      <c r="L20" s="146"/>
      <c r="M20" s="146">
        <v>44561</v>
      </c>
      <c r="N20" s="129">
        <f>+(M20-L20)/30</f>
        <v>1485.3666666666666</v>
      </c>
      <c r="O20" s="132"/>
      <c r="U20" s="128"/>
      <c r="V20" s="106">
        <f ca="1">NOW()</f>
        <v>44194.887341203706</v>
      </c>
      <c r="W20" s="106">
        <f ca="1">NOW()</f>
        <v>44194.887341203706</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CORPORACIÓN PARA EL DESARROLLO EMPRESARIAL Y SOCIAL DE COLOMBIA CODESCO</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2683</v>
      </c>
      <c r="C48" s="120" t="s">
        <v>32</v>
      </c>
      <c r="D48" s="117" t="s">
        <v>2684</v>
      </c>
      <c r="E48" s="139">
        <v>43102</v>
      </c>
      <c r="F48" s="139">
        <v>43434</v>
      </c>
      <c r="G48" s="166">
        <f>IF(AND(E48&lt;&gt;"",F48&lt;&gt;""),((F48-E48)/30),"")</f>
        <v>11.066666666666666</v>
      </c>
      <c r="H48" s="118" t="s">
        <v>2693</v>
      </c>
      <c r="I48" s="117" t="s">
        <v>453</v>
      </c>
      <c r="J48" s="117" t="s">
        <v>963</v>
      </c>
      <c r="K48" s="119">
        <v>86458000</v>
      </c>
      <c r="L48" s="120" t="s">
        <v>1148</v>
      </c>
      <c r="M48" s="175">
        <v>1</v>
      </c>
      <c r="N48" s="120" t="s">
        <v>2639</v>
      </c>
      <c r="O48" s="120" t="s">
        <v>1148</v>
      </c>
      <c r="P48" s="79"/>
    </row>
    <row r="49" spans="1:16" s="6" customFormat="1" ht="24.75" customHeight="1" x14ac:dyDescent="0.25">
      <c r="A49" s="137">
        <v>2</v>
      </c>
      <c r="B49" s="118" t="s">
        <v>2683</v>
      </c>
      <c r="C49" s="120" t="s">
        <v>32</v>
      </c>
      <c r="D49" s="117" t="s">
        <v>2685</v>
      </c>
      <c r="E49" s="139">
        <v>43102</v>
      </c>
      <c r="F49" s="139">
        <v>43434</v>
      </c>
      <c r="G49" s="166">
        <f t="shared" ref="G49:G107" si="1">IF(AND(E49&lt;&gt;"",F49&lt;&gt;""),((F49-E49)/30),"")</f>
        <v>11.066666666666666</v>
      </c>
      <c r="H49" s="118" t="s">
        <v>2693</v>
      </c>
      <c r="I49" s="117" t="s">
        <v>453</v>
      </c>
      <c r="J49" s="117" t="s">
        <v>963</v>
      </c>
      <c r="K49" s="114">
        <v>99658000</v>
      </c>
      <c r="L49" s="120" t="s">
        <v>2694</v>
      </c>
      <c r="M49" s="175">
        <v>1</v>
      </c>
      <c r="N49" s="120" t="s">
        <v>2639</v>
      </c>
      <c r="O49" s="120" t="s">
        <v>1148</v>
      </c>
      <c r="P49" s="79"/>
    </row>
    <row r="50" spans="1:16" s="6" customFormat="1" ht="24.75" customHeight="1" x14ac:dyDescent="0.25">
      <c r="A50" s="137">
        <v>3</v>
      </c>
      <c r="B50" s="118" t="s">
        <v>2686</v>
      </c>
      <c r="C50" s="120" t="s">
        <v>32</v>
      </c>
      <c r="D50" s="117" t="s">
        <v>2687</v>
      </c>
      <c r="E50" s="139">
        <v>42786</v>
      </c>
      <c r="F50" s="139">
        <v>42916</v>
      </c>
      <c r="G50" s="166">
        <f t="shared" si="1"/>
        <v>4.333333333333333</v>
      </c>
      <c r="H50" s="115" t="s">
        <v>2695</v>
      </c>
      <c r="I50" s="117" t="s">
        <v>453</v>
      </c>
      <c r="J50" s="117" t="s">
        <v>963</v>
      </c>
      <c r="K50" s="119">
        <v>55650100</v>
      </c>
      <c r="L50" s="120" t="s">
        <v>2694</v>
      </c>
      <c r="M50" s="175">
        <v>1</v>
      </c>
      <c r="N50" s="120" t="s">
        <v>2639</v>
      </c>
      <c r="O50" s="120" t="s">
        <v>1148</v>
      </c>
      <c r="P50" s="79"/>
    </row>
    <row r="51" spans="1:16" s="6" customFormat="1" ht="24.75" customHeight="1" outlineLevel="1" x14ac:dyDescent="0.25">
      <c r="A51" s="137">
        <v>4</v>
      </c>
      <c r="B51" s="118" t="s">
        <v>2688</v>
      </c>
      <c r="C51" s="120" t="s">
        <v>32</v>
      </c>
      <c r="D51" s="117" t="s">
        <v>2689</v>
      </c>
      <c r="E51" s="139">
        <v>42401</v>
      </c>
      <c r="F51" s="139">
        <v>42704</v>
      </c>
      <c r="G51" s="166">
        <f t="shared" si="1"/>
        <v>10.1</v>
      </c>
      <c r="H51" s="118" t="s">
        <v>2696</v>
      </c>
      <c r="I51" s="117" t="s">
        <v>453</v>
      </c>
      <c r="J51" s="117" t="s">
        <v>963</v>
      </c>
      <c r="K51" s="119">
        <v>20000000</v>
      </c>
      <c r="L51" s="120" t="s">
        <v>2694</v>
      </c>
      <c r="M51" s="175">
        <v>1</v>
      </c>
      <c r="N51" s="120" t="s">
        <v>2639</v>
      </c>
      <c r="O51" s="120" t="s">
        <v>26</v>
      </c>
      <c r="P51" s="79"/>
    </row>
    <row r="52" spans="1:16" s="7" customFormat="1" ht="24.75" customHeight="1" outlineLevel="1" x14ac:dyDescent="0.25">
      <c r="A52" s="138">
        <v>5</v>
      </c>
      <c r="B52" s="118" t="s">
        <v>2688</v>
      </c>
      <c r="C52" s="120" t="s">
        <v>32</v>
      </c>
      <c r="D52" s="117" t="s">
        <v>2690</v>
      </c>
      <c r="E52" s="139">
        <v>42036</v>
      </c>
      <c r="F52" s="139">
        <v>42338</v>
      </c>
      <c r="G52" s="166">
        <f t="shared" si="1"/>
        <v>10.066666666666666</v>
      </c>
      <c r="H52" s="118" t="s">
        <v>2696</v>
      </c>
      <c r="I52" s="117" t="s">
        <v>453</v>
      </c>
      <c r="J52" s="117" t="s">
        <v>963</v>
      </c>
      <c r="K52" s="119">
        <v>18000000</v>
      </c>
      <c r="L52" s="120" t="s">
        <v>1148</v>
      </c>
      <c r="M52" s="175">
        <v>1</v>
      </c>
      <c r="N52" s="120" t="s">
        <v>2639</v>
      </c>
      <c r="O52" s="120" t="s">
        <v>26</v>
      </c>
      <c r="P52" s="80"/>
    </row>
    <row r="53" spans="1:16" s="7" customFormat="1" ht="24.75" customHeight="1" outlineLevel="1" x14ac:dyDescent="0.25">
      <c r="A53" s="138">
        <v>6</v>
      </c>
      <c r="B53" s="118" t="s">
        <v>2688</v>
      </c>
      <c r="C53" s="120" t="s">
        <v>32</v>
      </c>
      <c r="D53" s="117" t="s">
        <v>2691</v>
      </c>
      <c r="E53" s="139">
        <v>41671</v>
      </c>
      <c r="F53" s="139">
        <v>41973</v>
      </c>
      <c r="G53" s="166">
        <f t="shared" si="1"/>
        <v>10.066666666666666</v>
      </c>
      <c r="H53" s="118" t="s">
        <v>2696</v>
      </c>
      <c r="I53" s="117" t="s">
        <v>453</v>
      </c>
      <c r="J53" s="117" t="s">
        <v>963</v>
      </c>
      <c r="K53" s="119">
        <v>16000000</v>
      </c>
      <c r="L53" s="120" t="s">
        <v>1148</v>
      </c>
      <c r="M53" s="175">
        <v>1</v>
      </c>
      <c r="N53" s="120" t="s">
        <v>2639</v>
      </c>
      <c r="O53" s="120" t="s">
        <v>26</v>
      </c>
      <c r="P53" s="80"/>
    </row>
    <row r="54" spans="1:16" s="7" customFormat="1" ht="24.75" customHeight="1" outlineLevel="1" x14ac:dyDescent="0.25">
      <c r="A54" s="138">
        <v>7</v>
      </c>
      <c r="B54" s="118" t="s">
        <v>2683</v>
      </c>
      <c r="C54" s="120" t="s">
        <v>32</v>
      </c>
      <c r="D54" s="117" t="s">
        <v>2692</v>
      </c>
      <c r="E54" s="139">
        <v>41276</v>
      </c>
      <c r="F54" s="139">
        <v>41578</v>
      </c>
      <c r="G54" s="166">
        <f t="shared" si="1"/>
        <v>10.066666666666666</v>
      </c>
      <c r="H54" s="118" t="s">
        <v>2693</v>
      </c>
      <c r="I54" s="117" t="s">
        <v>453</v>
      </c>
      <c r="J54" s="117" t="s">
        <v>963</v>
      </c>
      <c r="K54" s="119">
        <v>47855000</v>
      </c>
      <c r="L54" s="120" t="s">
        <v>1148</v>
      </c>
      <c r="M54" s="175">
        <v>1</v>
      </c>
      <c r="N54" s="120" t="s">
        <v>2639</v>
      </c>
      <c r="O54" s="120" t="s">
        <v>1148</v>
      </c>
      <c r="P54" s="80"/>
    </row>
    <row r="55" spans="1:16" s="7" customFormat="1" ht="24.75" customHeight="1" outlineLevel="1" x14ac:dyDescent="0.25">
      <c r="A55" s="138">
        <v>8</v>
      </c>
      <c r="B55" s="118"/>
      <c r="C55" s="120"/>
      <c r="D55" s="117"/>
      <c r="E55" s="139"/>
      <c r="F55" s="139"/>
      <c r="G55" s="166" t="str">
        <f t="shared" si="1"/>
        <v/>
      </c>
      <c r="H55" s="118"/>
      <c r="I55" s="117"/>
      <c r="J55" s="117"/>
      <c r="K55" s="114"/>
      <c r="L55" s="120"/>
      <c r="M55" s="175"/>
      <c r="N55" s="120"/>
      <c r="O55" s="120"/>
      <c r="P55" s="80"/>
    </row>
    <row r="56" spans="1:16" s="7" customFormat="1" ht="24.75" customHeight="1" outlineLevel="1" x14ac:dyDescent="0.25">
      <c r="A56" s="138">
        <v>9</v>
      </c>
      <c r="B56" s="118"/>
      <c r="C56" s="120"/>
      <c r="D56" s="117"/>
      <c r="E56" s="139"/>
      <c r="F56" s="139"/>
      <c r="G56" s="166" t="str">
        <f t="shared" si="1"/>
        <v/>
      </c>
      <c r="H56" s="118"/>
      <c r="I56" s="117"/>
      <c r="J56" s="117"/>
      <c r="K56" s="114"/>
      <c r="L56" s="120"/>
      <c r="M56" s="175"/>
      <c r="N56" s="120"/>
      <c r="O56" s="120"/>
      <c r="P56" s="80"/>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ref="G67:G82" si="2">IF(AND(E67&lt;&gt;"",F67&lt;&gt;""),((F67-E67)/30),"")</f>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0"/>
    </row>
    <row r="83" spans="1:16" s="7" customFormat="1" ht="24.6" customHeight="1" outlineLevel="1" x14ac:dyDescent="0.25">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HYPERLINK("#Integrante_2!A1","INICIO")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+IF(AND(K114&gt;0,O114="Ejecución"),(K114/877802)*Tabla283[[#This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+IF(AND(K115&gt;0,O115="Ejecución"),(K115/877802)*Tabla283[[#This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+IF(AND(K116&gt;0,O116="Ejecución"),(K116/877802)*Tabla283[[#This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+IF(AND(K117&gt;0,O117="Ejecución"),(K117/877802)*Tabla283[[#This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+IF(AND(K118&gt;0,O118="Ejecución"),(K118/877802)*Tabla283[[#This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+IF(AND(K119&gt;0,O119="Ejecución"),(K119/877802)*Tabla283[[#This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+IF(AND(K120&gt;0,O120="Ejecución"),(K120/877802)*Tabla283[[#This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+IF(AND(K121&gt;0,O121="Ejecución"),(K121/877802)*Tabla283[[#This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+IF(AND(K122&gt;0,O122="Ejecución"),(K122/877802)*Tabla283[[#This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+IF(AND(K123&gt;0,O123="Ejecución"),(K123/877802)*Tabla283[[#This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+IF(AND(K124&gt;0,O124="Ejecución"),(K124/877802)*Tabla283[[#This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+IF(AND(K125&gt;0,O125="Ejecución"),(K125/877802)*Tabla283[[#This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+IF(AND(K126&gt;0,O126="Ejecución"),(K126/877802)*Tabla283[[#This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+IF(AND(K127&gt;0,O127="Ejecución"),(K127/877802)*Tabla283[[#This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+IF(AND(K128&gt;0,O128="Ejecución"),(K128/877802)*Tabla283[[#This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+IF(AND(K129&gt;0,O129="Ejecución"),(K129/877802)*Tabla283[[#This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+IF(AND(K130&gt;0,O130="Ejecución"),(K130/877802)*Tabla283[[#This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+IF(AND(K131&gt;0,O131="Ejecución"),(K131/877802)*Tabla283[[#This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+IF(AND(K132&gt;0,O132="Ejecución"),(K132/877802)*Tabla283[[#This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+IF(AND(K133&gt;0,O133="Ejecución"),(K133/877802)*Tabla283[[#This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+IF(AND(K134&gt;0,O134="Ejecución"),(K134/877802)*Tabla283[[#This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+IF(AND(K135&gt;0,O135="Ejecución"),(K135/877802)*Tabla283[[#This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+IF(AND(K136&gt;0,O136="Ejecución"),(K136/877802)*Tabla283[[#This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+IF(AND(K137&gt;0,O137="Ejecución"),(K137/877802)*Tabla283[[#This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+IF(AND(K138&gt;0,O138="Ejecución"),(K138/877802)*Tabla283[[#This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+IF(AND(K139&gt;0,O139="Ejecución"),(K139/877802)*Tabla283[[#This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+IF(AND(K140&gt;0,O140="Ejecución"),(K140/877802)*Tabla283[[#This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+IF(AND(K141&gt;0,O141="Ejecución"),(K141/877802)*Tabla283[[#This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+IF(AND(K142&gt;0,O142="Ejecución"),(K142/877802)*Tabla283[[#This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+IF(AND(K143&gt;0,O143="Ejecución"),(K143/877802)*Tabla283[[#This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+IF(AND(K144&gt;0,O144="Ejecución"),(K144/877802)*Tabla283[[#This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+IF(AND(K145&gt;0,O145="Ejecución"),(K145/877802)*Tabla283[[#This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+IF(AND(K146&gt;0,O146="Ejecución"),(K146/877802)*Tabla283[[#This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+IF(AND(K147&gt;0,O147="Ejecución"),(K147/877802)*Tabla283[[#This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+IF(AND(K148&gt;0,O148="Ejecución"),(K148/877802)*Tabla283[[#This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+IF(AND(K149&gt;0,O149="Ejecución"),(K149/877802)*Tabla283[[#This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+IF(AND(K150&gt;0,O150="Ejecución"),(K150/877802)*Tabla283[[#This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+IF(AND(K151&gt;0,O151="Ejecución"),(K151/877802)*Tabla283[[#This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+IF(AND(K152&gt;0,O152="Ejecución"),(K152/877802)*Tabla283[[#This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+IF(AND(K153&gt;0,O153="Ejecución"),(K153/877802)*Tabla283[[#This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+IF(AND(K154&gt;0,O154="Ejecución"),(K154/877802)*Tabla283[[#This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+IF(AND(K155&gt;0,O155="Ejecución"),(K155/877802)*Tabla283[[#This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+IF(AND(K156&gt;0,O156="Ejecución"),(K156/877802)*Tabla283[[#This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+IF(AND(K157&gt;0,O157="Ejecución"),(K157/877802)*Tabla283[[#This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+IF(AND(K158&gt;0,O158="Ejecución"),(K158/877802)*Tabla283[[#This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+IF(AND(K159&gt;0,O159="Ejecución"),(K159/877802)*Tabla283[[#This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+IF(AND(K160&gt;0,O160="Ejecución"),(K160/877802)*Tabla283[[#This Row],[% participación]],IF(AND(K160&gt;0,O160&lt;&gt;"Ejecución"),"-",""))</f>
        <v/>
      </c>
      <c r="M160" s="120"/>
      <c r="N160" s="175" t="str">
        <f t="shared" si="4"/>
        <v/>
      </c>
      <c r="O160" s="171" t="s">
        <v>1150</v>
      </c>
      <c r="P160" s="80"/>
    </row>
    <row r="161" spans="1:28" ht="23.1" customHeight="1" thickBot="1" x14ac:dyDescent="0.3">
      <c r="O161" s="179" t="str">
        <f>HYPERLINK("#Integrante_2!A1","INICIO")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HYPERLINK("#Integrante_2!A1","INICIO")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9"/>
      <c r="S177" s="158"/>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t="s">
        <v>2622</v>
      </c>
      <c r="O178" s="8"/>
      <c r="Q178" s="19"/>
      <c r="R178" s="19"/>
      <c r="S178" s="158" t="s">
        <v>2623</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2675</v>
      </c>
      <c r="J179" s="221"/>
      <c r="K179" s="221"/>
      <c r="L179" s="222"/>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86656852.300000012</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50"/>
      <c r="Q192" s="148"/>
      <c r="R192" s="149"/>
      <c r="S192" s="149"/>
      <c r="T192" s="148"/>
    </row>
    <row r="193" spans="1:18" x14ac:dyDescent="0.25">
      <c r="A193" s="9"/>
      <c r="C193" s="122">
        <v>43822</v>
      </c>
      <c r="D193" s="5"/>
      <c r="E193" s="121">
        <v>3421</v>
      </c>
      <c r="F193" s="5"/>
      <c r="G193" s="5"/>
      <c r="H193" s="141" t="s">
        <v>2749</v>
      </c>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2749</v>
      </c>
      <c r="D211" s="21"/>
      <c r="G211" s="27" t="s">
        <v>2625</v>
      </c>
      <c r="H211" s="142" t="s">
        <v>2750</v>
      </c>
      <c r="J211" s="27" t="s">
        <v>2627</v>
      </c>
      <c r="K211" s="142" t="s">
        <v>2752</v>
      </c>
      <c r="L211" s="21"/>
      <c r="M211" s="21"/>
      <c r="N211" s="21"/>
      <c r="O211" s="8"/>
    </row>
    <row r="212" spans="1:15" x14ac:dyDescent="0.25">
      <c r="A212" s="9"/>
      <c r="B212" s="27" t="s">
        <v>2624</v>
      </c>
      <c r="C212" s="141" t="s">
        <v>2749</v>
      </c>
      <c r="D212" s="21"/>
      <c r="G212" s="27" t="s">
        <v>2626</v>
      </c>
      <c r="H212" s="142" t="s">
        <v>2751</v>
      </c>
      <c r="J212" s="27" t="s">
        <v>2628</v>
      </c>
      <c r="K212" s="141"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3"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44194.887341203706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08" t="str">
        <f>HYPERLINK("#Integrante_3!A109","CAPACIDAD RESIDUAL")</f>
        <v>CAPACIDAD RESIDUAL</v>
      </c>
      <c r="F8" s="209"/>
      <c r="G8" s="210"/>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08" t="str">
        <f>HYPERLINK("#Integrante_3!A162","TALENTO HUMANO")</f>
        <v>TALENTO HUMANO</v>
      </c>
      <c r="F9" s="209"/>
      <c r="G9" s="210"/>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08" t="str">
        <f>HYPERLINK("#Integrante_3!F162","INFRAESTRUCTURA")</f>
        <v>INFRAESTRUCTURA</v>
      </c>
      <c r="F10" s="209"/>
      <c r="G10" s="210"/>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901223062</v>
      </c>
      <c r="C20" s="5"/>
      <c r="D20" s="162"/>
      <c r="E20" s="154" t="s">
        <v>2670</v>
      </c>
      <c r="F20" s="156"/>
      <c r="G20" s="5"/>
      <c r="H20" s="211"/>
      <c r="I20" s="143" t="s">
        <v>453</v>
      </c>
      <c r="J20" s="144" t="s">
        <v>977</v>
      </c>
      <c r="K20" s="145">
        <v>1733137046</v>
      </c>
      <c r="L20" s="146"/>
      <c r="M20" s="146">
        <v>44561</v>
      </c>
      <c r="N20" s="129">
        <f>+(M20-L20)/30</f>
        <v>1485.3666666666666</v>
      </c>
      <c r="O20" s="132"/>
      <c r="U20" s="128"/>
      <c r="V20" s="106">
        <f ca="1">NOW()</f>
        <v>44194.887341203706</v>
      </c>
      <c r="W20" s="106">
        <f ca="1">NOW()</f>
        <v>44194.887341203706</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ASOCIACIÓN SOCIAL DE RESILENCIA CON IMPACTO INTEGRAL EN FAMILIA Y COMUNIDADES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2697</v>
      </c>
      <c r="E48" s="188">
        <v>43076</v>
      </c>
      <c r="F48" s="188">
        <v>43312</v>
      </c>
      <c r="G48" s="166">
        <f>IF(AND(E48&lt;&gt;"",F48&lt;&gt;""),((F48-E48)/30),"")</f>
        <v>7.8666666666666663</v>
      </c>
      <c r="H48" s="189" t="s">
        <v>2698</v>
      </c>
      <c r="I48" s="117" t="s">
        <v>453</v>
      </c>
      <c r="J48" s="117" t="s">
        <v>967</v>
      </c>
      <c r="K48" s="119">
        <v>596477976</v>
      </c>
      <c r="L48" s="120" t="s">
        <v>1148</v>
      </c>
      <c r="M48" s="175">
        <v>1</v>
      </c>
      <c r="N48" s="120" t="s">
        <v>27</v>
      </c>
      <c r="O48" s="120" t="s">
        <v>1148</v>
      </c>
      <c r="P48" s="79"/>
    </row>
    <row r="49" spans="1:16" s="6" customFormat="1" ht="24.75" customHeight="1" x14ac:dyDescent="0.25">
      <c r="A49" s="137">
        <v>2</v>
      </c>
      <c r="B49" s="118" t="s">
        <v>2672</v>
      </c>
      <c r="C49" s="120" t="s">
        <v>31</v>
      </c>
      <c r="D49" s="117" t="s">
        <v>2681</v>
      </c>
      <c r="E49" s="188">
        <v>42405</v>
      </c>
      <c r="F49" s="188">
        <v>42521</v>
      </c>
      <c r="G49" s="166">
        <f t="shared" ref="G49:G107" si="1">IF(AND(E49&lt;&gt;"",F49&lt;&gt;""),((F49-E49)/30),"")</f>
        <v>3.8666666666666667</v>
      </c>
      <c r="H49" s="189" t="s">
        <v>2682</v>
      </c>
      <c r="I49" s="117" t="s">
        <v>453</v>
      </c>
      <c r="J49" s="117" t="s">
        <v>967</v>
      </c>
      <c r="K49" s="119">
        <v>155497749</v>
      </c>
      <c r="L49" s="120" t="s">
        <v>1148</v>
      </c>
      <c r="M49" s="175">
        <v>1</v>
      </c>
      <c r="N49" s="120" t="s">
        <v>27</v>
      </c>
      <c r="O49" s="120" t="s">
        <v>26</v>
      </c>
      <c r="P49" s="79"/>
    </row>
    <row r="50" spans="1:16" s="6" customFormat="1" ht="24.75" customHeight="1" x14ac:dyDescent="0.25">
      <c r="A50" s="137">
        <v>3</v>
      </c>
      <c r="B50" s="118" t="s">
        <v>2672</v>
      </c>
      <c r="C50" s="120" t="s">
        <v>31</v>
      </c>
      <c r="D50" s="117" t="s">
        <v>2699</v>
      </c>
      <c r="E50" s="188">
        <v>42522</v>
      </c>
      <c r="F50" s="188">
        <v>42674</v>
      </c>
      <c r="G50" s="166">
        <f t="shared" si="1"/>
        <v>5.0666666666666664</v>
      </c>
      <c r="H50" s="189" t="s">
        <v>2698</v>
      </c>
      <c r="I50" s="117" t="s">
        <v>453</v>
      </c>
      <c r="J50" s="117" t="s">
        <v>967</v>
      </c>
      <c r="K50" s="114">
        <v>275275584</v>
      </c>
      <c r="L50" s="120" t="s">
        <v>1148</v>
      </c>
      <c r="M50" s="175">
        <v>1</v>
      </c>
      <c r="N50" s="120" t="s">
        <v>27</v>
      </c>
      <c r="O50" s="120" t="s">
        <v>26</v>
      </c>
      <c r="P50" s="79"/>
    </row>
    <row r="51" spans="1:16" s="6" customFormat="1" ht="24.75" customHeight="1" outlineLevel="1" x14ac:dyDescent="0.25">
      <c r="A51" s="137">
        <v>4</v>
      </c>
      <c r="B51" s="118" t="s">
        <v>2672</v>
      </c>
      <c r="C51" s="120" t="s">
        <v>31</v>
      </c>
      <c r="D51" s="117" t="s">
        <v>2700</v>
      </c>
      <c r="E51" s="188">
        <v>42676</v>
      </c>
      <c r="F51" s="188">
        <v>43312</v>
      </c>
      <c r="G51" s="166">
        <f t="shared" si="1"/>
        <v>21.2</v>
      </c>
      <c r="H51" s="189" t="s">
        <v>2701</v>
      </c>
      <c r="I51" s="117" t="s">
        <v>453</v>
      </c>
      <c r="J51" s="117" t="s">
        <v>967</v>
      </c>
      <c r="K51" s="114">
        <v>281713368</v>
      </c>
      <c r="L51" s="120" t="s">
        <v>1148</v>
      </c>
      <c r="M51" s="175">
        <v>1</v>
      </c>
      <c r="N51" s="120" t="s">
        <v>27</v>
      </c>
      <c r="O51" s="120" t="s">
        <v>26</v>
      </c>
      <c r="P51" s="79"/>
    </row>
    <row r="52" spans="1:16" s="7" customFormat="1" ht="24.75" customHeight="1" outlineLevel="1" x14ac:dyDescent="0.25">
      <c r="A52" s="138">
        <v>5</v>
      </c>
      <c r="B52" s="118" t="s">
        <v>2672</v>
      </c>
      <c r="C52" s="120" t="s">
        <v>31</v>
      </c>
      <c r="D52" s="117" t="s">
        <v>2705</v>
      </c>
      <c r="E52" s="188">
        <v>42720</v>
      </c>
      <c r="F52" s="188">
        <v>43084</v>
      </c>
      <c r="G52" s="166">
        <f t="shared" si="1"/>
        <v>12.133333333333333</v>
      </c>
      <c r="H52" s="118" t="s">
        <v>2706</v>
      </c>
      <c r="I52" s="117" t="s">
        <v>453</v>
      </c>
      <c r="J52" s="117" t="s">
        <v>967</v>
      </c>
      <c r="K52" s="119">
        <v>1153656587</v>
      </c>
      <c r="L52" s="120" t="s">
        <v>1148</v>
      </c>
      <c r="M52" s="175">
        <v>1</v>
      </c>
      <c r="N52" s="120" t="s">
        <v>27</v>
      </c>
      <c r="O52" s="120" t="s">
        <v>26</v>
      </c>
      <c r="P52" s="80"/>
    </row>
    <row r="53" spans="1:16" s="7" customFormat="1" ht="24.75" customHeight="1" outlineLevel="1" x14ac:dyDescent="0.25">
      <c r="A53" s="138">
        <v>6</v>
      </c>
      <c r="B53" s="118" t="s">
        <v>2672</v>
      </c>
      <c r="C53" s="120" t="s">
        <v>31</v>
      </c>
      <c r="D53" s="117" t="s">
        <v>2702</v>
      </c>
      <c r="E53" s="188">
        <v>42004</v>
      </c>
      <c r="F53" s="188">
        <v>42369</v>
      </c>
      <c r="G53" s="166">
        <f t="shared" si="1"/>
        <v>12.166666666666666</v>
      </c>
      <c r="H53" s="189" t="s">
        <v>2701</v>
      </c>
      <c r="I53" s="117" t="s">
        <v>453</v>
      </c>
      <c r="J53" s="117" t="s">
        <v>967</v>
      </c>
      <c r="K53" s="114">
        <v>974333486</v>
      </c>
      <c r="L53" s="120" t="s">
        <v>1148</v>
      </c>
      <c r="M53" s="175">
        <v>1</v>
      </c>
      <c r="N53" s="120" t="s">
        <v>27</v>
      </c>
      <c r="O53" s="120" t="s">
        <v>26</v>
      </c>
      <c r="P53" s="80"/>
    </row>
    <row r="54" spans="1:16" s="7" customFormat="1" ht="24.75" customHeight="1" outlineLevel="1" x14ac:dyDescent="0.25">
      <c r="A54" s="138">
        <v>7</v>
      </c>
      <c r="B54" s="118" t="s">
        <v>2672</v>
      </c>
      <c r="C54" s="120" t="s">
        <v>31</v>
      </c>
      <c r="D54" s="117" t="s">
        <v>2703</v>
      </c>
      <c r="E54" s="188">
        <v>41509</v>
      </c>
      <c r="F54" s="188">
        <v>41994</v>
      </c>
      <c r="G54" s="166">
        <f t="shared" si="1"/>
        <v>16.166666666666668</v>
      </c>
      <c r="H54" s="189" t="s">
        <v>2704</v>
      </c>
      <c r="I54" s="117" t="s">
        <v>453</v>
      </c>
      <c r="J54" s="117" t="s">
        <v>967</v>
      </c>
      <c r="K54" s="119">
        <v>725010560</v>
      </c>
      <c r="L54" s="120" t="s">
        <v>1148</v>
      </c>
      <c r="M54" s="175">
        <v>1</v>
      </c>
      <c r="N54" s="120" t="s">
        <v>27</v>
      </c>
      <c r="O54" s="120" t="s">
        <v>26</v>
      </c>
      <c r="P54" s="80"/>
    </row>
    <row r="55" spans="1:16" s="7" customFormat="1" ht="24.75" customHeight="1" outlineLevel="1" x14ac:dyDescent="0.25">
      <c r="A55" s="138">
        <v>8</v>
      </c>
      <c r="B55" s="190" t="s">
        <v>2707</v>
      </c>
      <c r="C55" s="120" t="s">
        <v>32</v>
      </c>
      <c r="D55" s="117" t="s">
        <v>2708</v>
      </c>
      <c r="E55" s="188">
        <v>43863</v>
      </c>
      <c r="F55" s="188">
        <v>44135</v>
      </c>
      <c r="G55" s="166">
        <f t="shared" si="1"/>
        <v>9.0666666666666664</v>
      </c>
      <c r="H55" s="189" t="s">
        <v>2709</v>
      </c>
      <c r="I55" s="117" t="s">
        <v>453</v>
      </c>
      <c r="J55" s="117" t="s">
        <v>963</v>
      </c>
      <c r="K55" s="119">
        <v>70000000</v>
      </c>
      <c r="L55" s="120" t="s">
        <v>1148</v>
      </c>
      <c r="M55" s="175">
        <v>1</v>
      </c>
      <c r="N55" s="120" t="s">
        <v>2639</v>
      </c>
      <c r="O55" s="120" t="s">
        <v>1148</v>
      </c>
      <c r="P55" s="80"/>
    </row>
    <row r="56" spans="1:16" s="7" customFormat="1" ht="24.75" customHeight="1" outlineLevel="1" x14ac:dyDescent="0.25">
      <c r="A56" s="138">
        <v>9</v>
      </c>
      <c r="B56" s="190" t="s">
        <v>2707</v>
      </c>
      <c r="C56" s="120" t="s">
        <v>32</v>
      </c>
      <c r="D56" s="117" t="s">
        <v>2710</v>
      </c>
      <c r="E56" s="188">
        <v>43467</v>
      </c>
      <c r="F56" s="188">
        <v>43830</v>
      </c>
      <c r="G56" s="166">
        <f t="shared" si="1"/>
        <v>12.1</v>
      </c>
      <c r="H56" s="189" t="s">
        <v>2709</v>
      </c>
      <c r="I56" s="117" t="s">
        <v>453</v>
      </c>
      <c r="J56" s="117" t="s">
        <v>963</v>
      </c>
      <c r="K56" s="119">
        <v>90000000</v>
      </c>
      <c r="L56" s="120" t="s">
        <v>1148</v>
      </c>
      <c r="M56" s="175">
        <v>1</v>
      </c>
      <c r="N56" s="120" t="s">
        <v>2639</v>
      </c>
      <c r="O56" s="120" t="s">
        <v>1148</v>
      </c>
      <c r="P56" s="80"/>
    </row>
    <row r="57" spans="1:16" s="7" customFormat="1" ht="24.75" customHeight="1" outlineLevel="1" x14ac:dyDescent="0.25">
      <c r="A57" s="138">
        <v>10</v>
      </c>
      <c r="B57" s="190" t="s">
        <v>2707</v>
      </c>
      <c r="C57" s="120" t="s">
        <v>32</v>
      </c>
      <c r="D57" s="117" t="s">
        <v>2711</v>
      </c>
      <c r="E57" s="188">
        <v>42005</v>
      </c>
      <c r="F57" s="188">
        <v>42369</v>
      </c>
      <c r="G57" s="166">
        <f t="shared" si="1"/>
        <v>12.133333333333333</v>
      </c>
      <c r="H57" s="189" t="s">
        <v>2709</v>
      </c>
      <c r="I57" s="117" t="s">
        <v>453</v>
      </c>
      <c r="J57" s="117" t="s">
        <v>963</v>
      </c>
      <c r="K57" s="114">
        <v>60000000</v>
      </c>
      <c r="L57" s="120" t="s">
        <v>1148</v>
      </c>
      <c r="M57" s="175">
        <v>1</v>
      </c>
      <c r="N57" s="120" t="s">
        <v>2639</v>
      </c>
      <c r="O57" s="120" t="s">
        <v>1148</v>
      </c>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75"/>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HYPERLINK("#Integrante_3!A1","INICIO")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+IF(AND(K114&gt;0,O114="Ejecución"),(K114/877802)*Tabla286[[#This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58" si="3">IF(AND(E115&lt;&gt;"",F115&lt;&gt;""),((F115-E115)/30),"")</f>
        <v/>
      </c>
      <c r="H115" s="118"/>
      <c r="I115" s="117"/>
      <c r="J115" s="117"/>
      <c r="K115" s="68"/>
      <c r="L115" s="101" t="str">
        <f>+IF(AND(K115&gt;0,O115="Ejecución"),(K115/877802)*Tabla286[[#This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+IF(AND(K116&gt;0,O116="Ejecución"),(K116/877802)*Tabla286[[#This Row],[% participación]],IF(AND(K116&gt;0,O116&lt;&gt;"Ejecución"),"-",""))</f>
        <v/>
      </c>
      <c r="M116" s="120"/>
      <c r="N116" s="175" t="str">
        <f t="shared" ref="N116:N158"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+IF(AND(K117&gt;0,O117="Ejecución"),(K117/877802)*Tabla286[[#This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+IF(AND(K118&gt;0,O118="Ejecución"),(K118/877802)*Tabla286[[#This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+IF(AND(K119&gt;0,O119="Ejecución"),(K119/877802)*Tabla286[[#This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+IF(AND(K120&gt;0,O120="Ejecución"),(K120/877802)*Tabla286[[#This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+IF(AND(K121&gt;0,O121="Ejecución"),(K121/877802)*Tabla286[[#This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+IF(AND(K122&gt;0,O122="Ejecución"),(K122/877802)*Tabla286[[#This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+IF(AND(K123&gt;0,O123="Ejecución"),(K123/877802)*Tabla286[[#This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+IF(AND(K124&gt;0,O124="Ejecución"),(K124/877802)*Tabla286[[#This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+IF(AND(K125&gt;0,O125="Ejecución"),(K125/877802)*Tabla286[[#This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+IF(AND(K126&gt;0,O126="Ejecución"),(K126/877802)*Tabla286[[#This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+IF(AND(K127&gt;0,O127="Ejecución"),(K127/877802)*Tabla286[[#This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+IF(AND(K128&gt;0,O128="Ejecución"),(K128/877802)*Tabla286[[#This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+IF(AND(K129&gt;0,O129="Ejecución"),(K129/877802)*Tabla286[[#This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+IF(AND(K130&gt;0,O130="Ejecución"),(K130/877802)*Tabla286[[#This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+IF(AND(K131&gt;0,O131="Ejecución"),(K131/877802)*Tabla286[[#This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+IF(AND(K132&gt;0,O132="Ejecución"),(K132/877802)*Tabla286[[#This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+IF(AND(K133&gt;0,O133="Ejecución"),(K133/877802)*Tabla286[[#This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+IF(AND(K134&gt;0,O134="Ejecución"),(K134/877802)*Tabla286[[#This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IF(AND(E135&lt;&gt;"",F135&lt;&gt;""),((F135-E135)/30),"")</f>
        <v/>
      </c>
      <c r="H135" s="118"/>
      <c r="I135" s="117"/>
      <c r="J135" s="117"/>
      <c r="K135" s="68"/>
      <c r="L135" s="101" t="str">
        <f>+IF(AND(K135&gt;0,O135="Ejecución"),(K135/877802)*Tabla286[[#This Row],[% participación]],IF(AND(K135&gt;0,O135&lt;&gt;"Ejecución"),"-",""))</f>
        <v/>
      </c>
      <c r="M135" s="120"/>
      <c r="N135" s="175" t="str">
        <f>+IF(M134="No",1,IF(M134="Si","Ingrese %",""))</f>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+IF(AND(K136&gt;0,O136="Ejecución"),(K136/877802)*Tabla286[[#This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+IF(AND(K137&gt;0,O137="Ejecución"),(K137/877802)*Tabla286[[#This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+IF(AND(K138&gt;0,O138="Ejecución"),(K138/877802)*Tabla286[[#This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+IF(AND(K139&gt;0,O139="Ejecución"),(K139/877802)*Tabla286[[#This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+IF(AND(K140&gt;0,O140="Ejecución"),(K140/877802)*Tabla286[[#This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+IF(AND(K141&gt;0,O141="Ejecución"),(K141/877802)*Tabla286[[#This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+IF(AND(K142&gt;0,O142="Ejecución"),(K142/877802)*Tabla286[[#This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+IF(AND(K143&gt;0,O143="Ejecución"),(K143/877802)*Tabla286[[#This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+IF(AND(K144&gt;0,O144="Ejecución"),(K144/877802)*Tabla286[[#This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+IF(AND(K145&gt;0,O145="Ejecución"),(K145/877802)*Tabla286[[#This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+IF(AND(K146&gt;0,O146="Ejecución"),(K146/877802)*Tabla286[[#This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+IF(AND(K147&gt;0,O147="Ejecución"),(K147/877802)*Tabla286[[#This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+IF(AND(K148&gt;0,O148="Ejecución"),(K148/877802)*Tabla286[[#This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+IF(AND(K149&gt;0,O149="Ejecución"),(K149/877802)*Tabla286[[#This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+IF(AND(K150&gt;0,O150="Ejecución"),(K150/877802)*Tabla286[[#This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+IF(AND(K151&gt;0,O151="Ejecución"),(K151/877802)*Tabla286[[#This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+IF(AND(K152&gt;0,O152="Ejecución"),(K152/877802)*Tabla286[[#This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+IF(AND(K153&gt;0,O153="Ejecución"),(K153/877802)*Tabla286[[#This Row],[% participación]],IF(AND(K153&gt;0,O153&lt;&gt;"Ejecución"),"-",""))</f>
        <v/>
      </c>
      <c r="M153" s="120"/>
      <c r="N153" s="175"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+IF(AND(K154&gt;0,O154="Ejecución"),(K154/877802)*Tabla286[[#This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+IF(AND(K155&gt;0,O155="Ejecución"),(K155/877802)*Tabla286[[#This Row],[% participación]],IF(AND(K155&gt;0,O155&lt;&gt;"Ejecución"),"-",""))</f>
        <v/>
      </c>
      <c r="M155" s="120"/>
      <c r="N155" s="175"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+IF(AND(K156&gt;0,O156="Ejecución"),(K156/877802)*Tabla286[[#This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+IF(AND(K157&gt;0,O157="Ejecución"),(K157/877802)*Tabla286[[#This Row],[% participación]],IF(AND(K157&gt;0,O157&lt;&gt;"Ejecución"),"-",""))</f>
        <v/>
      </c>
      <c r="M157" s="120"/>
      <c r="N157" s="175"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+IF(AND(K158&gt;0,O158="Ejecución"),(K158/877802)*Tabla286[[#This Row],[% participación]],IF(AND(K158&gt;0,O158&lt;&gt;"Ejecución"),"-",""))</f>
        <v/>
      </c>
      <c r="M158" s="120"/>
      <c r="N158" s="175" t="str">
        <f t="shared" si="4"/>
        <v/>
      </c>
      <c r="O158" s="171" t="s">
        <v>1150</v>
      </c>
      <c r="P158" s="80"/>
    </row>
    <row r="159" spans="1:16" ht="23.1" customHeight="1" thickBot="1" x14ac:dyDescent="0.3">
      <c r="O159" s="179" t="str">
        <f>HYPERLINK("#Integrante_3!A1","INICIO")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25">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8"/>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t="s">
        <v>26</v>
      </c>
      <c r="E165" s="8"/>
      <c r="F165" s="5"/>
      <c r="G165" s="108" t="s">
        <v>26</v>
      </c>
      <c r="I165" s="255" t="s">
        <v>2648</v>
      </c>
      <c r="J165" s="256"/>
      <c r="K165" s="256"/>
      <c r="L165" s="256"/>
      <c r="M165" s="256"/>
      <c r="N165" s="256"/>
      <c r="O165" s="257"/>
      <c r="U165" s="51"/>
    </row>
    <row r="166" spans="1:28" x14ac:dyDescent="0.25">
      <c r="A166" s="9"/>
      <c r="B166" s="266" t="s">
        <v>2663</v>
      </c>
      <c r="C166" s="266"/>
      <c r="D166" s="266"/>
      <c r="E166" s="8"/>
      <c r="F166" s="5"/>
      <c r="H166" s="82" t="s">
        <v>2662</v>
      </c>
      <c r="I166" s="255"/>
      <c r="J166" s="256"/>
      <c r="K166" s="256"/>
      <c r="L166" s="256"/>
      <c r="M166" s="256"/>
      <c r="N166" s="256"/>
      <c r="O166" s="257"/>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2678</v>
      </c>
      <c r="B170" s="203"/>
      <c r="C170" s="203"/>
      <c r="D170" s="203"/>
      <c r="E170" s="203"/>
      <c r="F170" s="203"/>
      <c r="G170" s="203"/>
      <c r="H170" s="203"/>
      <c r="I170" s="203"/>
      <c r="J170" s="203"/>
      <c r="K170" s="203"/>
      <c r="L170" s="203"/>
      <c r="M170" s="203"/>
      <c r="N170" s="203"/>
      <c r="O170" s="207"/>
      <c r="P170" s="77"/>
    </row>
    <row r="171" spans="1:28" ht="15" customHeight="1" x14ac:dyDescent="0.25">
      <c r="A171" s="223" t="s">
        <v>2677</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2671</v>
      </c>
      <c r="C174" s="258"/>
      <c r="D174" s="258"/>
      <c r="E174" s="258"/>
      <c r="F174" s="258"/>
      <c r="G174" s="258"/>
      <c r="H174" s="20"/>
      <c r="I174" s="262" t="s">
        <v>2675</v>
      </c>
      <c r="J174" s="263"/>
      <c r="K174" s="263"/>
      <c r="L174" s="263"/>
      <c r="M174" s="263"/>
      <c r="O174" s="179" t="str">
        <f>HYPERLINK("#Integrante_3!A1","INICIO")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2680</v>
      </c>
      <c r="O175" s="8"/>
      <c r="Q175" s="19"/>
      <c r="R175" s="158"/>
      <c r="S175" s="19"/>
      <c r="T175" s="19"/>
      <c r="U175" s="19"/>
      <c r="V175" s="19"/>
      <c r="W175" s="19"/>
      <c r="X175" s="19"/>
      <c r="Y175" s="19"/>
      <c r="Z175" s="19"/>
      <c r="AA175" s="19"/>
      <c r="AB175" s="19"/>
    </row>
    <row r="176" spans="1:28" ht="23.25" x14ac:dyDescent="0.25">
      <c r="A176" s="9"/>
      <c r="B176" s="259"/>
      <c r="C176" s="260"/>
      <c r="D176" s="261"/>
      <c r="E176" s="158" t="s">
        <v>2621</v>
      </c>
      <c r="F176" s="158" t="s">
        <v>2622</v>
      </c>
      <c r="G176" s="158" t="s">
        <v>2623</v>
      </c>
      <c r="H176" s="5"/>
      <c r="I176" s="259"/>
      <c r="J176" s="260"/>
      <c r="K176" s="260"/>
      <c r="L176" s="261"/>
      <c r="M176" s="241"/>
      <c r="O176" s="8"/>
      <c r="Q176" s="19"/>
      <c r="R176" s="158" t="s">
        <v>2623</v>
      </c>
      <c r="S176" s="19"/>
      <c r="T176" s="19"/>
      <c r="U176" s="19"/>
      <c r="V176" s="19"/>
      <c r="W176" s="19"/>
      <c r="X176" s="19"/>
      <c r="Y176" s="19"/>
      <c r="Z176" s="19"/>
      <c r="AA176" s="19"/>
      <c r="AB176" s="19"/>
    </row>
    <row r="177" spans="1:28" ht="23.25" x14ac:dyDescent="0.25">
      <c r="A177" s="9"/>
      <c r="B177" s="229" t="s">
        <v>2671</v>
      </c>
      <c r="C177" s="229"/>
      <c r="D177" s="229"/>
      <c r="E177" s="24">
        <v>0.02</v>
      </c>
      <c r="F177" s="172">
        <v>0.03</v>
      </c>
      <c r="G177" s="173">
        <f>IF(F177&gt;0,SUM(E177+F177),"")</f>
        <v>0.05</v>
      </c>
      <c r="H177" s="5"/>
      <c r="I177" s="220" t="s">
        <v>2675</v>
      </c>
      <c r="J177" s="221"/>
      <c r="K177" s="221"/>
      <c r="L177" s="222"/>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0.05</v>
      </c>
      <c r="D183" s="163" t="s">
        <v>2633</v>
      </c>
      <c r="E183" s="95">
        <f>+(C183*SUM(K20:K35))</f>
        <v>86656852.300000012</v>
      </c>
      <c r="F183" s="93"/>
      <c r="G183" s="94"/>
      <c r="H183" s="89"/>
      <c r="I183" s="91" t="s">
        <v>2632</v>
      </c>
      <c r="J183" s="178">
        <f>M177</f>
        <v>0</v>
      </c>
      <c r="K183" s="230" t="s">
        <v>2633</v>
      </c>
      <c r="L183" s="230"/>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5" t="s">
        <v>2641</v>
      </c>
      <c r="C190" s="245"/>
      <c r="E190" s="5" t="s">
        <v>20</v>
      </c>
      <c r="H190" s="161" t="s">
        <v>24</v>
      </c>
      <c r="J190" s="5" t="s">
        <v>2642</v>
      </c>
      <c r="K190" s="5"/>
      <c r="M190" s="5"/>
      <c r="N190" s="5"/>
      <c r="O190" s="8"/>
      <c r="Q190" s="148"/>
      <c r="R190" s="149"/>
      <c r="S190" s="149"/>
      <c r="T190" s="148"/>
    </row>
    <row r="191" spans="1:28" x14ac:dyDescent="0.25">
      <c r="A191" s="9"/>
      <c r="C191" s="122">
        <v>43819</v>
      </c>
      <c r="D191" s="5"/>
      <c r="E191" s="121">
        <v>3414</v>
      </c>
      <c r="F191" s="5"/>
      <c r="G191" s="5"/>
      <c r="H191" s="121" t="s">
        <v>2748</v>
      </c>
      <c r="J191" s="5"/>
      <c r="K191" s="122">
        <v>41306</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7"/>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19" t="s">
        <v>2664</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t="s">
        <v>2745</v>
      </c>
      <c r="D209" s="21"/>
      <c r="G209" s="27" t="s">
        <v>2625</v>
      </c>
      <c r="H209" s="194" t="s">
        <v>2746</v>
      </c>
      <c r="J209" s="27" t="s">
        <v>2627</v>
      </c>
      <c r="K209" s="194" t="s">
        <v>2746</v>
      </c>
      <c r="L209" s="21"/>
      <c r="M209" s="21"/>
      <c r="N209" s="21"/>
      <c r="O209" s="8"/>
    </row>
    <row r="210" spans="1:15" x14ac:dyDescent="0.25">
      <c r="A210" s="9"/>
      <c r="B210" s="27" t="s">
        <v>2624</v>
      </c>
      <c r="C210" s="121" t="s">
        <v>2745</v>
      </c>
      <c r="D210" s="21"/>
      <c r="G210" s="27" t="s">
        <v>2626</v>
      </c>
      <c r="H210" s="194">
        <v>3045334669</v>
      </c>
      <c r="J210" s="27" t="s">
        <v>2628</v>
      </c>
      <c r="K210" s="121" t="s">
        <v>2747</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4"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44194.887341203706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08" t="str">
        <f>HYPERLINK("#Integrante_4!A109","CAPACIDAD RESIDUAL")</f>
        <v>CAPACIDAD RESIDUAL</v>
      </c>
      <c r="F8" s="209"/>
      <c r="G8" s="210"/>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08" t="str">
        <f>HYPERLINK("#Integrante_4!A162","TALENTO HUMANO")</f>
        <v>TALENTO HUMANO</v>
      </c>
      <c r="F9" s="209"/>
      <c r="G9" s="210"/>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08" t="str">
        <f>HYPERLINK("#Integrante_4!F162","INFRAESTRUCTURA")</f>
        <v>INFRAESTRUCTURA</v>
      </c>
      <c r="F10" s="209"/>
      <c r="G10" s="210"/>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806007528</v>
      </c>
      <c r="C20" s="5"/>
      <c r="D20" s="162"/>
      <c r="E20" s="154" t="s">
        <v>2670</v>
      </c>
      <c r="F20" s="156"/>
      <c r="G20" s="5"/>
      <c r="H20" s="211"/>
      <c r="I20" s="143" t="s">
        <v>453</v>
      </c>
      <c r="J20" s="144" t="s">
        <v>977</v>
      </c>
      <c r="K20" s="145">
        <v>1733137046</v>
      </c>
      <c r="L20" s="146"/>
      <c r="M20" s="146">
        <v>44561</v>
      </c>
      <c r="N20" s="129">
        <f>+(M20-L20)/30</f>
        <v>1485.3666666666666</v>
      </c>
      <c r="O20" s="132"/>
      <c r="U20" s="128"/>
      <c r="V20" s="106">
        <f ca="1">NOW()</f>
        <v>44194.887341203706</v>
      </c>
      <c r="W20" s="106">
        <f ca="1">NOW()</f>
        <v>44194.887341203706</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ORGANIZACION TIEMPOS DE PAZ</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2755</v>
      </c>
      <c r="C48" s="120" t="s">
        <v>31</v>
      </c>
      <c r="D48" s="117" t="s">
        <v>2756</v>
      </c>
      <c r="E48" s="139">
        <v>42719</v>
      </c>
      <c r="F48" s="139">
        <v>43084</v>
      </c>
      <c r="G48" s="166">
        <f>IF(AND(E48&lt;&gt;"",F48&lt;&gt;""),((F48-E48)/30),"")</f>
        <v>12.166666666666666</v>
      </c>
      <c r="H48" s="118" t="s">
        <v>2781</v>
      </c>
      <c r="I48" s="117" t="s">
        <v>453</v>
      </c>
      <c r="J48" s="117" t="s">
        <v>971</v>
      </c>
      <c r="K48" s="119">
        <v>1104341046</v>
      </c>
      <c r="L48" s="120" t="s">
        <v>1148</v>
      </c>
      <c r="M48" s="175">
        <v>1</v>
      </c>
      <c r="N48" s="120" t="s">
        <v>27</v>
      </c>
      <c r="O48" s="120" t="s">
        <v>26</v>
      </c>
      <c r="P48" s="79"/>
    </row>
    <row r="49" spans="1:16" s="6" customFormat="1" ht="24.75" customHeight="1" x14ac:dyDescent="0.25">
      <c r="A49" s="137">
        <v>2</v>
      </c>
      <c r="B49" s="118" t="s">
        <v>2755</v>
      </c>
      <c r="C49" s="120" t="s">
        <v>31</v>
      </c>
      <c r="D49" s="117" t="s">
        <v>2756</v>
      </c>
      <c r="E49" s="139">
        <v>42719</v>
      </c>
      <c r="F49" s="139">
        <v>43084</v>
      </c>
      <c r="G49" s="166">
        <f t="shared" ref="G49:G107" si="1">IF(AND(E49&lt;&gt;"",F49&lt;&gt;""),((F49-E49)/30),"")</f>
        <v>12.166666666666666</v>
      </c>
      <c r="H49" s="118" t="s">
        <v>2781</v>
      </c>
      <c r="I49" s="117" t="s">
        <v>453</v>
      </c>
      <c r="J49" s="117" t="s">
        <v>453</v>
      </c>
      <c r="K49" s="119">
        <v>1104341046</v>
      </c>
      <c r="L49" s="120" t="s">
        <v>1148</v>
      </c>
      <c r="M49" s="175">
        <v>1</v>
      </c>
      <c r="N49" s="120" t="s">
        <v>27</v>
      </c>
      <c r="O49" s="120" t="s">
        <v>26</v>
      </c>
      <c r="P49" s="79"/>
    </row>
    <row r="50" spans="1:16" s="6" customFormat="1" ht="24.75" customHeight="1" x14ac:dyDescent="0.25">
      <c r="A50" s="137">
        <v>3</v>
      </c>
      <c r="B50" s="118" t="s">
        <v>2755</v>
      </c>
      <c r="C50" s="120" t="s">
        <v>31</v>
      </c>
      <c r="D50" s="117" t="s">
        <v>2757</v>
      </c>
      <c r="E50" s="139">
        <v>42675</v>
      </c>
      <c r="F50" s="139">
        <v>42719</v>
      </c>
      <c r="G50" s="166">
        <f t="shared" si="1"/>
        <v>1.4666666666666666</v>
      </c>
      <c r="H50" s="115" t="s">
        <v>2782</v>
      </c>
      <c r="I50" s="117" t="s">
        <v>453</v>
      </c>
      <c r="J50" s="117" t="s">
        <v>963</v>
      </c>
      <c r="K50" s="119">
        <v>121109445</v>
      </c>
      <c r="L50" s="120" t="s">
        <v>1148</v>
      </c>
      <c r="M50" s="175">
        <v>1</v>
      </c>
      <c r="N50" s="120" t="s">
        <v>27</v>
      </c>
      <c r="O50" s="120" t="s">
        <v>1148</v>
      </c>
      <c r="P50" s="79"/>
    </row>
    <row r="51" spans="1:16" s="6" customFormat="1" ht="24.75" customHeight="1" outlineLevel="1" x14ac:dyDescent="0.25">
      <c r="A51" s="137">
        <v>4</v>
      </c>
      <c r="B51" s="118" t="s">
        <v>2755</v>
      </c>
      <c r="C51" s="120" t="s">
        <v>31</v>
      </c>
      <c r="D51" s="117" t="s">
        <v>2758</v>
      </c>
      <c r="E51" s="139">
        <v>43087</v>
      </c>
      <c r="F51" s="139">
        <v>43404</v>
      </c>
      <c r="G51" s="166">
        <f t="shared" si="1"/>
        <v>10.566666666666666</v>
      </c>
      <c r="H51" s="118" t="s">
        <v>2783</v>
      </c>
      <c r="I51" s="117" t="s">
        <v>453</v>
      </c>
      <c r="J51" s="117" t="s">
        <v>963</v>
      </c>
      <c r="K51" s="119">
        <v>682181290</v>
      </c>
      <c r="L51" s="120" t="s">
        <v>1148</v>
      </c>
      <c r="M51" s="175">
        <v>1</v>
      </c>
      <c r="N51" s="120" t="s">
        <v>27</v>
      </c>
      <c r="O51" s="120" t="s">
        <v>1148</v>
      </c>
      <c r="P51" s="79"/>
    </row>
    <row r="52" spans="1:16" s="7" customFormat="1" ht="24.75" customHeight="1" outlineLevel="1" x14ac:dyDescent="0.25">
      <c r="A52" s="138">
        <v>5</v>
      </c>
      <c r="B52" s="118" t="s">
        <v>2755</v>
      </c>
      <c r="C52" s="120" t="s">
        <v>31</v>
      </c>
      <c r="D52" s="117" t="s">
        <v>2759</v>
      </c>
      <c r="E52" s="139">
        <v>43405</v>
      </c>
      <c r="F52" s="139">
        <v>43442</v>
      </c>
      <c r="G52" s="166">
        <f t="shared" si="1"/>
        <v>1.2333333333333334</v>
      </c>
      <c r="H52" s="118" t="s">
        <v>2783</v>
      </c>
      <c r="I52" s="117" t="s">
        <v>453</v>
      </c>
      <c r="J52" s="117" t="s">
        <v>963</v>
      </c>
      <c r="K52" s="119">
        <v>80462928</v>
      </c>
      <c r="L52" s="120" t="s">
        <v>1148</v>
      </c>
      <c r="M52" s="175">
        <v>1</v>
      </c>
      <c r="N52" s="120" t="s">
        <v>27</v>
      </c>
      <c r="O52" s="120" t="s">
        <v>1148</v>
      </c>
      <c r="P52" s="80"/>
    </row>
    <row r="53" spans="1:16" s="7" customFormat="1" ht="24.75" customHeight="1" outlineLevel="1" x14ac:dyDescent="0.25">
      <c r="A53" s="138">
        <v>6</v>
      </c>
      <c r="B53" s="118" t="s">
        <v>2755</v>
      </c>
      <c r="C53" s="120" t="s">
        <v>31</v>
      </c>
      <c r="D53" s="117" t="s">
        <v>2760</v>
      </c>
      <c r="E53" s="139">
        <v>42522</v>
      </c>
      <c r="F53" s="139">
        <v>42674</v>
      </c>
      <c r="G53" s="166">
        <f t="shared" si="1"/>
        <v>5.0666666666666664</v>
      </c>
      <c r="H53" s="115" t="s">
        <v>2784</v>
      </c>
      <c r="I53" s="117" t="s">
        <v>453</v>
      </c>
      <c r="J53" s="117" t="s">
        <v>963</v>
      </c>
      <c r="K53" s="119">
        <v>403698150</v>
      </c>
      <c r="L53" s="120" t="s">
        <v>1148</v>
      </c>
      <c r="M53" s="175">
        <v>1</v>
      </c>
      <c r="N53" s="120" t="s">
        <v>27</v>
      </c>
      <c r="O53" s="120" t="s">
        <v>1148</v>
      </c>
      <c r="P53" s="80"/>
    </row>
    <row r="54" spans="1:16" s="7" customFormat="1" ht="24.75" customHeight="1" outlineLevel="1" x14ac:dyDescent="0.25">
      <c r="A54" s="138">
        <v>7</v>
      </c>
      <c r="B54" s="118" t="s">
        <v>2755</v>
      </c>
      <c r="C54" s="120" t="s">
        <v>31</v>
      </c>
      <c r="D54" s="117" t="s">
        <v>2761</v>
      </c>
      <c r="E54" s="139">
        <v>43405</v>
      </c>
      <c r="F54" s="139">
        <v>43442</v>
      </c>
      <c r="G54" s="166">
        <f t="shared" si="1"/>
        <v>1.2333333333333334</v>
      </c>
      <c r="H54" s="118" t="s">
        <v>2785</v>
      </c>
      <c r="I54" s="117" t="s">
        <v>453</v>
      </c>
      <c r="J54" s="117" t="s">
        <v>973</v>
      </c>
      <c r="K54" s="114">
        <v>90448995</v>
      </c>
      <c r="L54" s="120" t="s">
        <v>1148</v>
      </c>
      <c r="M54" s="175">
        <v>1</v>
      </c>
      <c r="N54" s="120" t="s">
        <v>27</v>
      </c>
      <c r="O54" s="120" t="s">
        <v>1148</v>
      </c>
      <c r="P54" s="80"/>
    </row>
    <row r="55" spans="1:16" s="7" customFormat="1" ht="24.75" customHeight="1" outlineLevel="1" x14ac:dyDescent="0.25">
      <c r="A55" s="138">
        <v>8</v>
      </c>
      <c r="B55" s="118" t="s">
        <v>2755</v>
      </c>
      <c r="C55" s="120" t="s">
        <v>31</v>
      </c>
      <c r="D55" s="117" t="s">
        <v>2762</v>
      </c>
      <c r="E55" s="139">
        <v>42401</v>
      </c>
      <c r="F55" s="139">
        <v>42521</v>
      </c>
      <c r="G55" s="166">
        <f t="shared" si="1"/>
        <v>4</v>
      </c>
      <c r="H55" s="118" t="s">
        <v>2786</v>
      </c>
      <c r="I55" s="117" t="s">
        <v>453</v>
      </c>
      <c r="J55" s="117" t="s">
        <v>971</v>
      </c>
      <c r="K55" s="114">
        <v>335094242</v>
      </c>
      <c r="L55" s="120" t="s">
        <v>1148</v>
      </c>
      <c r="M55" s="175">
        <v>1</v>
      </c>
      <c r="N55" s="120" t="s">
        <v>27</v>
      </c>
      <c r="O55" s="120" t="s">
        <v>1148</v>
      </c>
      <c r="P55" s="80"/>
    </row>
    <row r="56" spans="1:16" s="7" customFormat="1" ht="24.75" customHeight="1" outlineLevel="1" x14ac:dyDescent="0.25">
      <c r="A56" s="138">
        <v>9</v>
      </c>
      <c r="B56" s="118" t="s">
        <v>2755</v>
      </c>
      <c r="C56" s="120" t="s">
        <v>31</v>
      </c>
      <c r="D56" s="117" t="s">
        <v>2763</v>
      </c>
      <c r="E56" s="139">
        <v>42004</v>
      </c>
      <c r="F56" s="139">
        <v>42369</v>
      </c>
      <c r="G56" s="166">
        <f t="shared" si="1"/>
        <v>12.166666666666666</v>
      </c>
      <c r="H56" s="118" t="s">
        <v>2787</v>
      </c>
      <c r="I56" s="117" t="s">
        <v>453</v>
      </c>
      <c r="J56" s="117" t="s">
        <v>971</v>
      </c>
      <c r="K56" s="114">
        <v>2873474656</v>
      </c>
      <c r="L56" s="120" t="s">
        <v>1148</v>
      </c>
      <c r="M56" s="175">
        <v>1</v>
      </c>
      <c r="N56" s="120" t="s">
        <v>27</v>
      </c>
      <c r="O56" s="120" t="s">
        <v>26</v>
      </c>
      <c r="P56" s="80"/>
    </row>
    <row r="57" spans="1:16" s="7" customFormat="1" ht="24.75" customHeight="1" outlineLevel="1" x14ac:dyDescent="0.25">
      <c r="A57" s="138">
        <v>10</v>
      </c>
      <c r="B57" s="118" t="s">
        <v>2755</v>
      </c>
      <c r="C57" s="120" t="s">
        <v>31</v>
      </c>
      <c r="D57" s="117" t="s">
        <v>2763</v>
      </c>
      <c r="E57" s="139">
        <v>42004</v>
      </c>
      <c r="F57" s="139">
        <v>42369</v>
      </c>
      <c r="G57" s="166">
        <f t="shared" si="1"/>
        <v>12.166666666666666</v>
      </c>
      <c r="H57" s="118" t="s">
        <v>2787</v>
      </c>
      <c r="I57" s="117" t="s">
        <v>453</v>
      </c>
      <c r="J57" s="117" t="s">
        <v>973</v>
      </c>
      <c r="K57" s="114">
        <v>2873474656</v>
      </c>
      <c r="L57" s="120" t="s">
        <v>1148</v>
      </c>
      <c r="M57" s="175">
        <v>1</v>
      </c>
      <c r="N57" s="120" t="s">
        <v>27</v>
      </c>
      <c r="O57" s="120" t="s">
        <v>26</v>
      </c>
      <c r="P57" s="80"/>
    </row>
    <row r="58" spans="1:16" s="7" customFormat="1" ht="24.75" customHeight="1" outlineLevel="1" x14ac:dyDescent="0.25">
      <c r="A58" s="138">
        <v>11</v>
      </c>
      <c r="B58" s="118" t="s">
        <v>2755</v>
      </c>
      <c r="C58" s="120" t="s">
        <v>31</v>
      </c>
      <c r="D58" s="117" t="s">
        <v>2764</v>
      </c>
      <c r="E58" s="139">
        <v>42522</v>
      </c>
      <c r="F58" s="139">
        <v>42719</v>
      </c>
      <c r="G58" s="166">
        <f t="shared" si="1"/>
        <v>6.5666666666666664</v>
      </c>
      <c r="H58" s="118" t="s">
        <v>2788</v>
      </c>
      <c r="I58" s="117" t="s">
        <v>453</v>
      </c>
      <c r="J58" s="117" t="s">
        <v>971</v>
      </c>
      <c r="K58" s="119">
        <v>636073682</v>
      </c>
      <c r="L58" s="120" t="s">
        <v>1148</v>
      </c>
      <c r="M58" s="175">
        <v>1</v>
      </c>
      <c r="N58" s="120" t="s">
        <v>27</v>
      </c>
      <c r="O58" s="120" t="s">
        <v>26</v>
      </c>
      <c r="P58" s="80"/>
    </row>
    <row r="59" spans="1:16" s="7" customFormat="1" ht="24.75" customHeight="1" outlineLevel="1" x14ac:dyDescent="0.25">
      <c r="A59" s="138">
        <v>12</v>
      </c>
      <c r="B59" s="118" t="s">
        <v>2755</v>
      </c>
      <c r="C59" s="120" t="s">
        <v>31</v>
      </c>
      <c r="D59" s="117" t="s">
        <v>2765</v>
      </c>
      <c r="E59" s="139">
        <v>42719</v>
      </c>
      <c r="F59" s="139">
        <v>43084</v>
      </c>
      <c r="G59" s="166">
        <f t="shared" si="1"/>
        <v>12.166666666666666</v>
      </c>
      <c r="H59" s="118" t="s">
        <v>2789</v>
      </c>
      <c r="I59" s="117" t="s">
        <v>453</v>
      </c>
      <c r="J59" s="117" t="s">
        <v>963</v>
      </c>
      <c r="K59" s="119">
        <v>814370828</v>
      </c>
      <c r="L59" s="120" t="s">
        <v>1148</v>
      </c>
      <c r="M59" s="175" t="s">
        <v>2790</v>
      </c>
      <c r="N59" s="120" t="s">
        <v>27</v>
      </c>
      <c r="O59" s="120" t="s">
        <v>26</v>
      </c>
      <c r="P59" s="80"/>
    </row>
    <row r="60" spans="1:16" s="7" customFormat="1" ht="24.75" customHeight="1" outlineLevel="1" x14ac:dyDescent="0.25">
      <c r="A60" s="138">
        <v>13</v>
      </c>
      <c r="B60" s="118" t="s">
        <v>2755</v>
      </c>
      <c r="C60" s="120" t="s">
        <v>31</v>
      </c>
      <c r="D60" s="117" t="s">
        <v>2766</v>
      </c>
      <c r="E60" s="139">
        <v>43085</v>
      </c>
      <c r="F60" s="139">
        <v>43312</v>
      </c>
      <c r="G60" s="166">
        <f t="shared" si="1"/>
        <v>7.5666666666666664</v>
      </c>
      <c r="H60" s="118" t="s">
        <v>2791</v>
      </c>
      <c r="I60" s="117" t="s">
        <v>208</v>
      </c>
      <c r="J60" s="117" t="s">
        <v>210</v>
      </c>
      <c r="K60" s="119">
        <v>1346771845</v>
      </c>
      <c r="L60" s="120" t="s">
        <v>1148</v>
      </c>
      <c r="M60" s="175">
        <v>1</v>
      </c>
      <c r="N60" s="120" t="s">
        <v>27</v>
      </c>
      <c r="O60" s="120" t="s">
        <v>1148</v>
      </c>
      <c r="P60" s="80"/>
    </row>
    <row r="61" spans="1:16" s="7" customFormat="1" ht="24.75" customHeight="1" outlineLevel="1" x14ac:dyDescent="0.25">
      <c r="A61" s="138">
        <v>14</v>
      </c>
      <c r="B61" s="118" t="s">
        <v>2755</v>
      </c>
      <c r="C61" s="120" t="s">
        <v>31</v>
      </c>
      <c r="D61" s="117" t="s">
        <v>2767</v>
      </c>
      <c r="E61" s="139">
        <v>43487</v>
      </c>
      <c r="F61" s="139">
        <v>43738</v>
      </c>
      <c r="G61" s="166">
        <f t="shared" si="1"/>
        <v>8.3666666666666671</v>
      </c>
      <c r="H61" s="118" t="s">
        <v>2792</v>
      </c>
      <c r="I61" s="117" t="s">
        <v>208</v>
      </c>
      <c r="J61" s="117" t="s">
        <v>210</v>
      </c>
      <c r="K61" s="119">
        <v>2220408559</v>
      </c>
      <c r="L61" s="120" t="s">
        <v>1148</v>
      </c>
      <c r="M61" s="175">
        <v>1</v>
      </c>
      <c r="N61" s="120" t="s">
        <v>27</v>
      </c>
      <c r="O61" s="120" t="s">
        <v>26</v>
      </c>
      <c r="P61" s="80"/>
    </row>
    <row r="62" spans="1:16" s="7" customFormat="1" ht="24.75" customHeight="1" outlineLevel="1" x14ac:dyDescent="0.25">
      <c r="A62" s="138">
        <v>15</v>
      </c>
      <c r="B62" s="118" t="s">
        <v>2755</v>
      </c>
      <c r="C62" s="120" t="s">
        <v>31</v>
      </c>
      <c r="D62" s="117" t="s">
        <v>2768</v>
      </c>
      <c r="E62" s="139">
        <v>43081</v>
      </c>
      <c r="F62" s="139">
        <v>43312</v>
      </c>
      <c r="G62" s="166">
        <f t="shared" si="1"/>
        <v>7.7</v>
      </c>
      <c r="H62" s="118" t="s">
        <v>2793</v>
      </c>
      <c r="I62" s="117" t="s">
        <v>220</v>
      </c>
      <c r="J62" s="117" t="s">
        <v>505</v>
      </c>
      <c r="K62" s="119">
        <v>763752448</v>
      </c>
      <c r="L62" s="120" t="s">
        <v>1148</v>
      </c>
      <c r="M62" s="175">
        <v>1</v>
      </c>
      <c r="N62" s="120" t="s">
        <v>27</v>
      </c>
      <c r="O62" s="120" t="s">
        <v>1148</v>
      </c>
      <c r="P62" s="80"/>
    </row>
    <row r="63" spans="1:16" s="7" customFormat="1" ht="24.75" customHeight="1" outlineLevel="1" x14ac:dyDescent="0.25">
      <c r="A63" s="138">
        <v>16</v>
      </c>
      <c r="B63" s="118" t="s">
        <v>2755</v>
      </c>
      <c r="C63" s="120" t="s">
        <v>31</v>
      </c>
      <c r="D63" s="117" t="s">
        <v>2769</v>
      </c>
      <c r="E63" s="139">
        <v>43081</v>
      </c>
      <c r="F63" s="139">
        <v>43312</v>
      </c>
      <c r="G63" s="166">
        <f t="shared" si="1"/>
        <v>7.7</v>
      </c>
      <c r="H63" s="118" t="s">
        <v>2793</v>
      </c>
      <c r="I63" s="117" t="s">
        <v>220</v>
      </c>
      <c r="J63" s="117" t="s">
        <v>487</v>
      </c>
      <c r="K63" s="119">
        <v>2391208578</v>
      </c>
      <c r="L63" s="120" t="s">
        <v>1148</v>
      </c>
      <c r="M63" s="175">
        <v>1</v>
      </c>
      <c r="N63" s="120" t="s">
        <v>27</v>
      </c>
      <c r="O63" s="120" t="s">
        <v>26</v>
      </c>
      <c r="P63" s="80"/>
    </row>
    <row r="64" spans="1:16" s="7" customFormat="1" ht="24.75" customHeight="1" outlineLevel="1" x14ac:dyDescent="0.25">
      <c r="A64" s="138">
        <v>17</v>
      </c>
      <c r="B64" s="118" t="s">
        <v>2755</v>
      </c>
      <c r="C64" s="120" t="s">
        <v>31</v>
      </c>
      <c r="D64" s="117" t="s">
        <v>2770</v>
      </c>
      <c r="E64" s="139">
        <v>43405</v>
      </c>
      <c r="F64" s="139">
        <v>43441</v>
      </c>
      <c r="G64" s="166">
        <f t="shared" si="1"/>
        <v>1.2</v>
      </c>
      <c r="H64" s="118" t="s">
        <v>2794</v>
      </c>
      <c r="I64" s="117" t="s">
        <v>208</v>
      </c>
      <c r="J64" s="117" t="s">
        <v>210</v>
      </c>
      <c r="K64" s="119">
        <v>279781871</v>
      </c>
      <c r="L64" s="120" t="s">
        <v>1148</v>
      </c>
      <c r="M64" s="175">
        <v>1</v>
      </c>
      <c r="N64" s="120" t="s">
        <v>27</v>
      </c>
      <c r="O64" s="120" t="s">
        <v>1148</v>
      </c>
      <c r="P64" s="80"/>
    </row>
    <row r="65" spans="1:16" s="7" customFormat="1" ht="24.75" customHeight="1" outlineLevel="1" x14ac:dyDescent="0.25">
      <c r="A65" s="138">
        <v>18</v>
      </c>
      <c r="B65" s="118" t="s">
        <v>2755</v>
      </c>
      <c r="C65" s="120" t="s">
        <v>31</v>
      </c>
      <c r="D65" s="117" t="s">
        <v>2771</v>
      </c>
      <c r="E65" s="139">
        <v>43085</v>
      </c>
      <c r="F65" s="139">
        <v>43312</v>
      </c>
      <c r="G65" s="166">
        <f t="shared" si="1"/>
        <v>7.5666666666666664</v>
      </c>
      <c r="H65" s="118" t="s">
        <v>2795</v>
      </c>
      <c r="I65" s="117" t="s">
        <v>220</v>
      </c>
      <c r="J65" s="117" t="s">
        <v>505</v>
      </c>
      <c r="K65" s="119">
        <v>587764855</v>
      </c>
      <c r="L65" s="120" t="s">
        <v>1148</v>
      </c>
      <c r="M65" s="175">
        <v>1</v>
      </c>
      <c r="N65" s="120" t="s">
        <v>27</v>
      </c>
      <c r="O65" s="120" t="s">
        <v>1148</v>
      </c>
      <c r="P65" s="80"/>
    </row>
    <row r="66" spans="1:16" s="7" customFormat="1" ht="24.75" customHeight="1" outlineLevel="1" x14ac:dyDescent="0.25">
      <c r="A66" s="138">
        <v>19</v>
      </c>
      <c r="B66" s="118" t="s">
        <v>2755</v>
      </c>
      <c r="C66" s="120" t="s">
        <v>31</v>
      </c>
      <c r="D66" s="117" t="s">
        <v>2772</v>
      </c>
      <c r="E66" s="139">
        <v>43087</v>
      </c>
      <c r="F66" s="139">
        <v>43312</v>
      </c>
      <c r="G66" s="166">
        <f t="shared" si="1"/>
        <v>7.5</v>
      </c>
      <c r="H66" s="118" t="s">
        <v>2795</v>
      </c>
      <c r="I66" s="117" t="s">
        <v>220</v>
      </c>
      <c r="J66" s="117" t="s">
        <v>497</v>
      </c>
      <c r="K66" s="119">
        <v>1123239539</v>
      </c>
      <c r="L66" s="120" t="s">
        <v>1148</v>
      </c>
      <c r="M66" s="175">
        <v>1</v>
      </c>
      <c r="N66" s="120" t="s">
        <v>27</v>
      </c>
      <c r="O66" s="120" t="s">
        <v>1148</v>
      </c>
      <c r="P66" s="80"/>
    </row>
    <row r="67" spans="1:16" s="7" customFormat="1" ht="24.75" customHeight="1" outlineLevel="1" x14ac:dyDescent="0.25">
      <c r="A67" s="138">
        <v>20</v>
      </c>
      <c r="B67" s="118" t="s">
        <v>2755</v>
      </c>
      <c r="C67" s="120" t="s">
        <v>31</v>
      </c>
      <c r="D67" s="117" t="s">
        <v>2773</v>
      </c>
      <c r="E67" s="139">
        <v>43085</v>
      </c>
      <c r="F67" s="139">
        <v>43312</v>
      </c>
      <c r="G67" s="166">
        <f t="shared" ref="G67:G81" si="2">IF(AND(E67&lt;&gt;"",F67&lt;&gt;""),((F67-E67)/30),"")</f>
        <v>7.5666666666666664</v>
      </c>
      <c r="H67" s="118" t="s">
        <v>2795</v>
      </c>
      <c r="I67" s="117" t="s">
        <v>220</v>
      </c>
      <c r="J67" s="117" t="s">
        <v>507</v>
      </c>
      <c r="K67" s="119">
        <v>1615006328</v>
      </c>
      <c r="L67" s="120" t="s">
        <v>1148</v>
      </c>
      <c r="M67" s="175">
        <v>1</v>
      </c>
      <c r="N67" s="120" t="s">
        <v>27</v>
      </c>
      <c r="O67" s="120" t="s">
        <v>1148</v>
      </c>
      <c r="P67" s="80"/>
    </row>
    <row r="68" spans="1:16" s="7" customFormat="1" ht="24.75" customHeight="1" outlineLevel="1" x14ac:dyDescent="0.25">
      <c r="A68" s="138">
        <v>21</v>
      </c>
      <c r="B68" s="118" t="s">
        <v>2755</v>
      </c>
      <c r="C68" s="120" t="s">
        <v>31</v>
      </c>
      <c r="D68" s="117" t="s">
        <v>2774</v>
      </c>
      <c r="E68" s="139">
        <v>38016</v>
      </c>
      <c r="F68" s="139">
        <v>38383</v>
      </c>
      <c r="G68" s="166">
        <f t="shared" si="2"/>
        <v>12.233333333333333</v>
      </c>
      <c r="H68" s="118" t="s">
        <v>2796</v>
      </c>
      <c r="I68" s="117" t="s">
        <v>208</v>
      </c>
      <c r="J68" s="117" t="s">
        <v>211</v>
      </c>
      <c r="K68" s="119">
        <v>170697315</v>
      </c>
      <c r="L68" s="120" t="s">
        <v>1148</v>
      </c>
      <c r="M68" s="175">
        <v>1</v>
      </c>
      <c r="N68" s="120" t="s">
        <v>27</v>
      </c>
      <c r="O68" s="120" t="s">
        <v>1148</v>
      </c>
      <c r="P68" s="80"/>
    </row>
    <row r="69" spans="1:16" s="7" customFormat="1" ht="24.75" customHeight="1" outlineLevel="1" x14ac:dyDescent="0.25">
      <c r="A69" s="138">
        <v>22</v>
      </c>
      <c r="B69" s="118" t="s">
        <v>2755</v>
      </c>
      <c r="C69" s="120" t="s">
        <v>31</v>
      </c>
      <c r="D69" s="117" t="s">
        <v>2774</v>
      </c>
      <c r="E69" s="139">
        <v>38016</v>
      </c>
      <c r="F69" s="139">
        <v>38383</v>
      </c>
      <c r="G69" s="166">
        <f t="shared" si="2"/>
        <v>12.233333333333333</v>
      </c>
      <c r="H69" s="118" t="s">
        <v>2796</v>
      </c>
      <c r="I69" s="117" t="s">
        <v>208</v>
      </c>
      <c r="J69" s="117" t="s">
        <v>226</v>
      </c>
      <c r="K69" s="119">
        <v>170697315</v>
      </c>
      <c r="L69" s="120" t="s">
        <v>1148</v>
      </c>
      <c r="M69" s="175">
        <v>1</v>
      </c>
      <c r="N69" s="120" t="s">
        <v>27</v>
      </c>
      <c r="O69" s="120" t="s">
        <v>1148</v>
      </c>
      <c r="P69" s="80"/>
    </row>
    <row r="70" spans="1:16" s="7" customFormat="1" ht="24.75" customHeight="1" outlineLevel="1" x14ac:dyDescent="0.25">
      <c r="A70" s="138">
        <v>23</v>
      </c>
      <c r="B70" s="118" t="s">
        <v>2755</v>
      </c>
      <c r="C70" s="120" t="s">
        <v>31</v>
      </c>
      <c r="D70" s="117" t="s">
        <v>2775</v>
      </c>
      <c r="E70" s="139">
        <v>39481</v>
      </c>
      <c r="F70" s="139">
        <v>39813</v>
      </c>
      <c r="G70" s="166">
        <f t="shared" si="2"/>
        <v>11.066666666666666</v>
      </c>
      <c r="H70" s="118" t="s">
        <v>2797</v>
      </c>
      <c r="I70" s="117" t="s">
        <v>453</v>
      </c>
      <c r="J70" s="117" t="s">
        <v>983</v>
      </c>
      <c r="K70" s="119">
        <v>77694355</v>
      </c>
      <c r="L70" s="120" t="s">
        <v>1148</v>
      </c>
      <c r="M70" s="175">
        <v>1</v>
      </c>
      <c r="N70" s="120" t="s">
        <v>27</v>
      </c>
      <c r="O70" s="120" t="s">
        <v>1148</v>
      </c>
      <c r="P70" s="80"/>
    </row>
    <row r="71" spans="1:16" s="7" customFormat="1" ht="24.75" customHeight="1" outlineLevel="1" x14ac:dyDescent="0.25">
      <c r="A71" s="138">
        <v>24</v>
      </c>
      <c r="B71" s="118" t="s">
        <v>2755</v>
      </c>
      <c r="C71" s="120" t="s">
        <v>31</v>
      </c>
      <c r="D71" s="117" t="s">
        <v>2776</v>
      </c>
      <c r="E71" s="139">
        <v>42720</v>
      </c>
      <c r="F71" s="139">
        <v>43084</v>
      </c>
      <c r="G71" s="166">
        <f t="shared" si="2"/>
        <v>12.133333333333333</v>
      </c>
      <c r="H71" s="118" t="s">
        <v>2798</v>
      </c>
      <c r="I71" s="117" t="s">
        <v>220</v>
      </c>
      <c r="J71" s="117" t="s">
        <v>507</v>
      </c>
      <c r="K71" s="119">
        <v>2418327396</v>
      </c>
      <c r="L71" s="120" t="s">
        <v>1148</v>
      </c>
      <c r="M71" s="175">
        <v>1</v>
      </c>
      <c r="N71" s="120" t="s">
        <v>27</v>
      </c>
      <c r="O71" s="120" t="s">
        <v>1148</v>
      </c>
      <c r="P71" s="80"/>
    </row>
    <row r="72" spans="1:16" s="7" customFormat="1" ht="24.75" customHeight="1" outlineLevel="1" x14ac:dyDescent="0.25">
      <c r="A72" s="138">
        <v>25</v>
      </c>
      <c r="B72" s="118" t="s">
        <v>2755</v>
      </c>
      <c r="C72" s="120" t="s">
        <v>31</v>
      </c>
      <c r="D72" s="117" t="s">
        <v>2777</v>
      </c>
      <c r="E72" s="139">
        <v>42720</v>
      </c>
      <c r="F72" s="139">
        <v>43084</v>
      </c>
      <c r="G72" s="166">
        <f t="shared" si="2"/>
        <v>12.133333333333333</v>
      </c>
      <c r="H72" s="118" t="s">
        <v>2798</v>
      </c>
      <c r="I72" s="117" t="s">
        <v>220</v>
      </c>
      <c r="J72" s="117" t="s">
        <v>505</v>
      </c>
      <c r="K72" s="119">
        <v>865597970</v>
      </c>
      <c r="L72" s="120" t="s">
        <v>1148</v>
      </c>
      <c r="M72" s="175">
        <v>1</v>
      </c>
      <c r="N72" s="120" t="s">
        <v>27</v>
      </c>
      <c r="O72" s="120" t="s">
        <v>1148</v>
      </c>
      <c r="P72" s="80"/>
    </row>
    <row r="73" spans="1:16" s="7" customFormat="1" ht="24.75" customHeight="1" outlineLevel="1" x14ac:dyDescent="0.25">
      <c r="A73" s="138">
        <v>26</v>
      </c>
      <c r="B73" s="118" t="s">
        <v>2755</v>
      </c>
      <c r="C73" s="120" t="s">
        <v>31</v>
      </c>
      <c r="D73" s="117" t="s">
        <v>2778</v>
      </c>
      <c r="E73" s="139">
        <v>42720</v>
      </c>
      <c r="F73" s="139">
        <v>43084</v>
      </c>
      <c r="G73" s="166">
        <f t="shared" si="2"/>
        <v>12.133333333333333</v>
      </c>
      <c r="H73" s="118" t="s">
        <v>2799</v>
      </c>
      <c r="I73" s="117" t="s">
        <v>220</v>
      </c>
      <c r="J73" s="117" t="s">
        <v>505</v>
      </c>
      <c r="K73" s="119">
        <v>1305365348</v>
      </c>
      <c r="L73" s="120" t="s">
        <v>1148</v>
      </c>
      <c r="M73" s="175">
        <v>1</v>
      </c>
      <c r="N73" s="120" t="s">
        <v>27</v>
      </c>
      <c r="O73" s="120" t="s">
        <v>1148</v>
      </c>
      <c r="P73" s="80"/>
    </row>
    <row r="74" spans="1:16" s="7" customFormat="1" ht="24.75" customHeight="1" outlineLevel="1" x14ac:dyDescent="0.25">
      <c r="A74" s="138">
        <v>27</v>
      </c>
      <c r="B74" s="118" t="s">
        <v>2755</v>
      </c>
      <c r="C74" s="120" t="s">
        <v>31</v>
      </c>
      <c r="D74" s="117" t="s">
        <v>2779</v>
      </c>
      <c r="E74" s="139">
        <v>42522</v>
      </c>
      <c r="F74" s="139">
        <v>42719</v>
      </c>
      <c r="G74" s="166">
        <f t="shared" si="2"/>
        <v>6.5666666666666664</v>
      </c>
      <c r="H74" s="118" t="s">
        <v>2800</v>
      </c>
      <c r="I74" s="117" t="s">
        <v>453</v>
      </c>
      <c r="J74" s="117" t="s">
        <v>971</v>
      </c>
      <c r="K74" s="119">
        <v>636073682</v>
      </c>
      <c r="L74" s="120" t="s">
        <v>1148</v>
      </c>
      <c r="M74" s="175">
        <v>1</v>
      </c>
      <c r="N74" s="120" t="s">
        <v>27</v>
      </c>
      <c r="O74" s="120" t="s">
        <v>1148</v>
      </c>
      <c r="P74" s="80"/>
    </row>
    <row r="75" spans="1:16" s="7" customFormat="1" ht="24.75" customHeight="1" outlineLevel="1" x14ac:dyDescent="0.25">
      <c r="A75" s="138">
        <v>28</v>
      </c>
      <c r="B75" s="118" t="s">
        <v>2755</v>
      </c>
      <c r="C75" s="120" t="s">
        <v>31</v>
      </c>
      <c r="D75" s="117" t="s">
        <v>2780</v>
      </c>
      <c r="E75" s="139">
        <v>43922</v>
      </c>
      <c r="F75" s="139">
        <v>44165</v>
      </c>
      <c r="G75" s="166">
        <f t="shared" si="2"/>
        <v>8.1</v>
      </c>
      <c r="H75" s="118" t="s">
        <v>2801</v>
      </c>
      <c r="I75" s="117" t="s">
        <v>208</v>
      </c>
      <c r="J75" s="117" t="s">
        <v>226</v>
      </c>
      <c r="K75" s="119">
        <v>523644458</v>
      </c>
      <c r="L75" s="120" t="s">
        <v>1148</v>
      </c>
      <c r="M75" s="175">
        <v>1</v>
      </c>
      <c r="N75" s="120" t="s">
        <v>2639</v>
      </c>
      <c r="O75" s="120" t="s">
        <v>1148</v>
      </c>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13"/>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13"/>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13"/>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13"/>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13"/>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13"/>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13"/>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13"/>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13"/>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13"/>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13"/>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13"/>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13"/>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13"/>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13"/>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13"/>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13"/>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13"/>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13"/>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13"/>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13"/>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13"/>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13"/>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13"/>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13"/>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13"/>
      <c r="N107" s="120"/>
      <c r="O107" s="120"/>
      <c r="P107" s="80"/>
    </row>
    <row r="108" spans="1:16" ht="29.45" customHeight="1" thickBot="1" x14ac:dyDescent="0.3">
      <c r="O108" s="179" t="str">
        <f>HYPERLINK("#Integrante_4!A1","INICIO")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+IF(AND(K114&gt;0,O114="Ejecución"),(K114/877802)*Tabla289[[#This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+IF(AND(K115&gt;0,O115="Ejecución"),(K115/877802)*Tabla289[[#This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+IF(AND(K116&gt;0,O116="Ejecución"),(K116/877802)*Tabla289[[#This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+IF(AND(K117&gt;0,O117="Ejecución"),(K117/877802)*Tabla289[[#This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+IF(AND(K118&gt;0,O118="Ejecución"),(K118/877802)*Tabla289[[#This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+IF(AND(K119&gt;0,O119="Ejecución"),(K119/877802)*Tabla289[[#This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+IF(AND(K120&gt;0,O120="Ejecución"),(K120/877802)*Tabla289[[#This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+IF(AND(K121&gt;0,O121="Ejecución"),(K121/877802)*Tabla289[[#This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+IF(AND(K122&gt;0,O122="Ejecución"),(K122/877802)*Tabla289[[#This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+IF(AND(K123&gt;0,O123="Ejecución"),(K123/877802)*Tabla289[[#This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+IF(AND(K124&gt;0,O124="Ejecución"),(K124/877802)*Tabla289[[#This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+IF(AND(K125&gt;0,O125="Ejecución"),(K125/877802)*Tabla289[[#This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+IF(AND(K126&gt;0,O126="Ejecución"),(K126/877802)*Tabla289[[#This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+IF(AND(K127&gt;0,O127="Ejecución"),(K127/877802)*Tabla289[[#This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+IF(AND(K128&gt;0,O128="Ejecución"),(K128/877802)*Tabla289[[#This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+IF(AND(K129&gt;0,O129="Ejecución"),(K129/877802)*Tabla289[[#This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+IF(AND(K130&gt;0,O130="Ejecución"),(K130/877802)*Tabla289[[#This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+IF(AND(K131&gt;0,O131="Ejecución"),(K131/877802)*Tabla289[[#This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+IF(AND(K132&gt;0,O132="Ejecución"),(K132/877802)*Tabla289[[#This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+IF(AND(K133&gt;0,O133="Ejecución"),(K133/877802)*Tabla289[[#This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+IF(AND(K134&gt;0,O134="Ejecución"),(K134/877802)*Tabla289[[#This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+IF(AND(K135&gt;0,O135="Ejecución"),(K135/877802)*Tabla289[[#This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+IF(AND(K136&gt;0,O136="Ejecución"),(K136/877802)*Tabla289[[#This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+IF(AND(K137&gt;0,O137="Ejecución"),(K137/877802)*Tabla289[[#This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+IF(AND(K138&gt;0,O138="Ejecución"),(K138/877802)*Tabla289[[#This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+IF(AND(K139&gt;0,O139="Ejecución"),(K139/877802)*Tabla289[[#This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+IF(AND(K140&gt;0,O140="Ejecución"),(K140/877802)*Tabla289[[#This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+IF(AND(K141&gt;0,O141="Ejecución"),(K141/877802)*Tabla289[[#This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+IF(AND(K142&gt;0,O142="Ejecución"),(K142/877802)*Tabla289[[#This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+IF(AND(K143&gt;0,O143="Ejecución"),(K143/877802)*Tabla289[[#This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+IF(AND(K144&gt;0,O144="Ejecución"),(K144/877802)*Tabla289[[#This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+IF(AND(K145&gt;0,O145="Ejecución"),(K145/877802)*Tabla289[[#This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+IF(AND(K146&gt;0,O146="Ejecución"),(K146/877802)*Tabla289[[#This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+IF(AND(K147&gt;0,O147="Ejecución"),(K147/877802)*Tabla289[[#This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+IF(AND(K148&gt;0,O148="Ejecución"),(K148/877802)*Tabla289[[#This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+IF(AND(K149&gt;0,O149="Ejecución"),(K149/877802)*Tabla289[[#This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+IF(AND(K150&gt;0,O150="Ejecución"),(K150/877802)*Tabla289[[#This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+IF(AND(K151&gt;0,O151="Ejecución"),(K151/877802)*Tabla289[[#This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+IF(AND(K152&gt;0,O152="Ejecución"),(K152/877802)*Tabla289[[#This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+IF(AND(K153&gt;0,O153="Ejecución"),(K153/877802)*Tabla289[[#This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+IF(AND(K154&gt;0,O154="Ejecución"),(K154/877802)*Tabla289[[#This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+IF(AND(K155&gt;0,O155="Ejecución"),(K155/877802)*Tabla289[[#This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+IF(AND(K156&gt;0,O156="Ejecución"),(K156/877802)*Tabla289[[#This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+IF(AND(K157&gt;0,O157="Ejecución"),(K157/877802)*Tabla289[[#This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+IF(AND(K158&gt;0,O158="Ejecución"),(K158/877802)*Tabla289[[#This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+IF(AND(K159&gt;0,O159="Ejecución"),(K159/877802)*Tabla289[[#This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+IF(AND(K160&gt;0,O160="Ejecución"),(K160/877802)*Tabla289[[#This Row],[% participación]],IF(AND(K160&gt;0,O160&lt;&gt;"Ejecución"),"-",""))</f>
        <v/>
      </c>
      <c r="M160" s="120"/>
      <c r="N160" s="175" t="str">
        <f t="shared" si="4"/>
        <v/>
      </c>
      <c r="O160" s="171" t="s">
        <v>1150</v>
      </c>
      <c r="P160" s="80"/>
    </row>
    <row r="161" spans="1:28" ht="23.1" customHeight="1" thickBot="1" x14ac:dyDescent="0.3">
      <c r="O161" s="179" t="str">
        <f>HYPERLINK("#Integrante_4!A1","INICIO")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1148</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HYPERLINK("#Integrante_4!A1","INICIO")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58"/>
      <c r="S177" s="19"/>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c r="O178" s="8"/>
      <c r="Q178" s="19"/>
      <c r="R178" s="158" t="s">
        <v>2623</v>
      </c>
      <c r="S178" s="19"/>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2675</v>
      </c>
      <c r="J179" s="221"/>
      <c r="K179" s="221"/>
      <c r="L179" s="222"/>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86656852.300000012</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8"/>
      <c r="Q192" s="148"/>
      <c r="R192" s="149"/>
      <c r="S192" s="149"/>
      <c r="T192" s="148"/>
    </row>
    <row r="193" spans="1:18" x14ac:dyDescent="0.25">
      <c r="A193" s="9"/>
      <c r="C193" s="122">
        <v>40879</v>
      </c>
      <c r="D193" s="5"/>
      <c r="E193" s="121">
        <v>1908</v>
      </c>
      <c r="F193" s="5"/>
      <c r="G193" s="5"/>
      <c r="H193" s="121" t="s">
        <v>2754</v>
      </c>
      <c r="J193" s="5"/>
      <c r="K193" s="122">
        <v>37288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t="s">
        <v>2754</v>
      </c>
      <c r="D211" s="21"/>
      <c r="G211" s="27" t="s">
        <v>2625</v>
      </c>
      <c r="H211" s="142" t="s">
        <v>2802</v>
      </c>
      <c r="J211" s="27" t="s">
        <v>2627</v>
      </c>
      <c r="K211" s="142" t="s">
        <v>2802</v>
      </c>
      <c r="L211" s="21"/>
      <c r="M211" s="21"/>
      <c r="N211" s="21"/>
      <c r="O211" s="8"/>
    </row>
    <row r="212" spans="1:15" x14ac:dyDescent="0.25">
      <c r="A212" s="9"/>
      <c r="B212" s="27" t="s">
        <v>2624</v>
      </c>
      <c r="C212" s="121" t="s">
        <v>2754</v>
      </c>
      <c r="D212" s="21"/>
      <c r="G212" s="27" t="s">
        <v>2626</v>
      </c>
      <c r="H212" s="142" t="s">
        <v>2803</v>
      </c>
      <c r="J212" s="27" t="s">
        <v>2628</v>
      </c>
      <c r="K212" s="141" t="s">
        <v>2804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7"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44194.887341203706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08" t="str">
        <f>HYPERLINK("#Integrante_5!A109","CAPACIDAD RESIDUAL")</f>
        <v>CAPACIDAD RESIDUAL</v>
      </c>
      <c r="F8" s="209"/>
      <c r="G8" s="210"/>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08" t="str">
        <f>HYPERLINK("#Integrante_5!A162","TALENTO HUMANO")</f>
        <v>TALENTO HUMANO</v>
      </c>
      <c r="F9" s="209"/>
      <c r="G9" s="210"/>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08" t="str">
        <f>HYPERLINK("#Integrante_5!F162","INFRAESTRUCTURA")</f>
        <v>INFRAESTRUCTURA</v>
      </c>
      <c r="F10" s="209"/>
      <c r="G10" s="210"/>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900072094</v>
      </c>
      <c r="C20" s="5"/>
      <c r="D20" s="162"/>
      <c r="E20" s="154" t="s">
        <v>2670</v>
      </c>
      <c r="F20" s="156"/>
      <c r="G20" s="5"/>
      <c r="H20" s="211"/>
      <c r="I20" s="143" t="s">
        <v>453</v>
      </c>
      <c r="J20" s="144" t="s">
        <v>977</v>
      </c>
      <c r="K20" s="145">
        <v>1733137046</v>
      </c>
      <c r="L20" s="146"/>
      <c r="M20" s="146">
        <v>44561</v>
      </c>
      <c r="N20" s="129">
        <f>+(M20-L20)/30</f>
        <v>1485.3666666666666</v>
      </c>
      <c r="O20" s="132"/>
      <c r="U20" s="128"/>
      <c r="V20" s="106">
        <f ca="1">NOW()</f>
        <v>44194.887341203706</v>
      </c>
      <c r="W20" s="106">
        <f ca="1">NOW()</f>
        <v>44194.887341203706</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FUNDACIÓN LOS FLAMINGOS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2805</v>
      </c>
      <c r="C48" s="120" t="s">
        <v>31</v>
      </c>
      <c r="D48" s="117" t="s">
        <v>2808</v>
      </c>
      <c r="E48" s="139">
        <v>43485</v>
      </c>
      <c r="F48" s="139">
        <v>43738</v>
      </c>
      <c r="G48" s="166">
        <f>IF(AND(E48&lt;&gt;"",F48&lt;&gt;""),((F48-E48)/30),"")</f>
        <v>8.4333333333333336</v>
      </c>
      <c r="H48" s="115" t="s">
        <v>2854</v>
      </c>
      <c r="I48" s="117" t="s">
        <v>453</v>
      </c>
      <c r="J48" s="117" t="s">
        <v>963</v>
      </c>
      <c r="K48" s="119">
        <v>582949446</v>
      </c>
      <c r="L48" s="120" t="s">
        <v>1148</v>
      </c>
      <c r="M48" s="175">
        <v>1</v>
      </c>
      <c r="N48" s="120" t="s">
        <v>2639</v>
      </c>
      <c r="O48" s="120" t="s">
        <v>1148</v>
      </c>
      <c r="P48" s="79"/>
    </row>
    <row r="49" spans="1:16" s="6" customFormat="1" ht="24.75" customHeight="1" x14ac:dyDescent="0.25">
      <c r="A49" s="137">
        <v>2</v>
      </c>
      <c r="B49" s="118" t="s">
        <v>2805</v>
      </c>
      <c r="C49" s="120" t="s">
        <v>31</v>
      </c>
      <c r="D49" s="117" t="s">
        <v>2809</v>
      </c>
      <c r="E49" s="139">
        <v>43815</v>
      </c>
      <c r="F49" s="139">
        <v>43921</v>
      </c>
      <c r="G49" s="166">
        <f t="shared" ref="G49:G107" si="1">IF(AND(E49&lt;&gt;"",F49&lt;&gt;""),((F49-E49)/30),"")</f>
        <v>3.5333333333333332</v>
      </c>
      <c r="H49" s="118" t="s">
        <v>2855</v>
      </c>
      <c r="I49" s="117" t="s">
        <v>453</v>
      </c>
      <c r="J49" s="117" t="s">
        <v>963</v>
      </c>
      <c r="K49" s="114">
        <v>652049678</v>
      </c>
      <c r="L49" s="120" t="s">
        <v>1148</v>
      </c>
      <c r="M49" s="175">
        <v>1</v>
      </c>
      <c r="N49" s="120" t="s">
        <v>2639</v>
      </c>
      <c r="O49" s="120" t="s">
        <v>1148</v>
      </c>
      <c r="P49" s="79"/>
    </row>
    <row r="50" spans="1:16" s="6" customFormat="1" ht="24.75" customHeight="1" x14ac:dyDescent="0.25">
      <c r="A50" s="137">
        <v>3</v>
      </c>
      <c r="B50" s="118" t="s">
        <v>2805</v>
      </c>
      <c r="C50" s="120" t="s">
        <v>31</v>
      </c>
      <c r="D50" s="117">
        <v>7002012018</v>
      </c>
      <c r="E50" s="139">
        <v>43313</v>
      </c>
      <c r="F50" s="139">
        <v>43449</v>
      </c>
      <c r="G50" s="166">
        <f t="shared" si="1"/>
        <v>4.5333333333333332</v>
      </c>
      <c r="H50" s="118" t="s">
        <v>2856</v>
      </c>
      <c r="I50" s="117" t="s">
        <v>453</v>
      </c>
      <c r="J50" s="117" t="s">
        <v>963</v>
      </c>
      <c r="K50" s="114">
        <v>195740887</v>
      </c>
      <c r="L50" s="120" t="s">
        <v>1148</v>
      </c>
      <c r="M50" s="175">
        <v>1</v>
      </c>
      <c r="N50" s="120" t="s">
        <v>27</v>
      </c>
      <c r="O50" s="120" t="s">
        <v>1148</v>
      </c>
      <c r="P50" s="79"/>
    </row>
    <row r="51" spans="1:16" s="6" customFormat="1" ht="24.75" customHeight="1" outlineLevel="1" x14ac:dyDescent="0.25">
      <c r="A51" s="137">
        <v>4</v>
      </c>
      <c r="B51" s="118" t="s">
        <v>2805</v>
      </c>
      <c r="C51" s="120" t="s">
        <v>31</v>
      </c>
      <c r="D51" s="117">
        <v>7005342016</v>
      </c>
      <c r="E51" s="139">
        <v>42675</v>
      </c>
      <c r="F51" s="139">
        <v>43312</v>
      </c>
      <c r="G51" s="166">
        <f t="shared" si="1"/>
        <v>21.233333333333334</v>
      </c>
      <c r="H51" s="118" t="s">
        <v>2857</v>
      </c>
      <c r="I51" s="117" t="s">
        <v>453</v>
      </c>
      <c r="J51" s="117" t="s">
        <v>963</v>
      </c>
      <c r="K51" s="114">
        <v>931987196</v>
      </c>
      <c r="L51" s="120" t="s">
        <v>1148</v>
      </c>
      <c r="M51" s="175">
        <v>1</v>
      </c>
      <c r="N51" s="120" t="s">
        <v>27</v>
      </c>
      <c r="O51" s="120" t="s">
        <v>26</v>
      </c>
      <c r="P51" s="79"/>
    </row>
    <row r="52" spans="1:16" s="7" customFormat="1" ht="24.75" customHeight="1" outlineLevel="1" x14ac:dyDescent="0.25">
      <c r="A52" s="138">
        <v>5</v>
      </c>
      <c r="B52" s="118" t="s">
        <v>2805</v>
      </c>
      <c r="C52" s="120" t="s">
        <v>31</v>
      </c>
      <c r="D52" s="117">
        <v>7004832016</v>
      </c>
      <c r="E52" s="139">
        <v>42669</v>
      </c>
      <c r="F52" s="139">
        <v>43312</v>
      </c>
      <c r="G52" s="166">
        <f t="shared" si="1"/>
        <v>21.433333333333334</v>
      </c>
      <c r="H52" s="118" t="s">
        <v>2857</v>
      </c>
      <c r="I52" s="117" t="s">
        <v>453</v>
      </c>
      <c r="J52" s="117" t="s">
        <v>966</v>
      </c>
      <c r="K52" s="119">
        <v>835240299</v>
      </c>
      <c r="L52" s="120" t="s">
        <v>1148</v>
      </c>
      <c r="M52" s="175">
        <v>1</v>
      </c>
      <c r="N52" s="120" t="s">
        <v>27</v>
      </c>
      <c r="O52" s="120" t="s">
        <v>26</v>
      </c>
      <c r="P52" s="80"/>
    </row>
    <row r="53" spans="1:16" s="7" customFormat="1" ht="24.75" customHeight="1" outlineLevel="1" x14ac:dyDescent="0.25">
      <c r="A53" s="138">
        <v>6</v>
      </c>
      <c r="B53" s="118" t="s">
        <v>2805</v>
      </c>
      <c r="C53" s="120" t="s">
        <v>31</v>
      </c>
      <c r="D53" s="117">
        <v>7002932016</v>
      </c>
      <c r="E53" s="139">
        <v>42522</v>
      </c>
      <c r="F53" s="139">
        <v>42674</v>
      </c>
      <c r="G53" s="166">
        <f t="shared" si="1"/>
        <v>5.0666666666666664</v>
      </c>
      <c r="H53" s="118" t="s">
        <v>2858</v>
      </c>
      <c r="I53" s="117" t="s">
        <v>453</v>
      </c>
      <c r="J53" s="117" t="s">
        <v>2859</v>
      </c>
      <c r="K53" s="119">
        <v>695498081</v>
      </c>
      <c r="L53" s="120" t="s">
        <v>1148</v>
      </c>
      <c r="M53" s="175">
        <v>1</v>
      </c>
      <c r="N53" s="120" t="s">
        <v>2639</v>
      </c>
      <c r="O53" s="120" t="s">
        <v>1148</v>
      </c>
      <c r="P53" s="80"/>
    </row>
    <row r="54" spans="1:16" s="7" customFormat="1" ht="24.75" customHeight="1" outlineLevel="1" x14ac:dyDescent="0.25">
      <c r="A54" s="138">
        <v>7</v>
      </c>
      <c r="B54" s="118" t="s">
        <v>2805</v>
      </c>
      <c r="C54" s="120" t="s">
        <v>31</v>
      </c>
      <c r="D54" s="117">
        <v>7000962016</v>
      </c>
      <c r="E54" s="139">
        <v>42401</v>
      </c>
      <c r="F54" s="139">
        <v>42521</v>
      </c>
      <c r="G54" s="166">
        <f t="shared" si="1"/>
        <v>4</v>
      </c>
      <c r="H54" s="118" t="s">
        <v>2858</v>
      </c>
      <c r="I54" s="117" t="s">
        <v>453</v>
      </c>
      <c r="J54" s="117" t="s">
        <v>2859</v>
      </c>
      <c r="K54" s="119">
        <v>645129831</v>
      </c>
      <c r="L54" s="120" t="s">
        <v>1148</v>
      </c>
      <c r="M54" s="175">
        <v>1</v>
      </c>
      <c r="N54" s="120" t="s">
        <v>27</v>
      </c>
      <c r="O54" s="120" t="s">
        <v>1148</v>
      </c>
      <c r="P54" s="80"/>
    </row>
    <row r="55" spans="1:16" s="7" customFormat="1" ht="24.75" customHeight="1" outlineLevel="1" x14ac:dyDescent="0.25">
      <c r="A55" s="138">
        <v>8</v>
      </c>
      <c r="B55" s="118" t="s">
        <v>2805</v>
      </c>
      <c r="C55" s="120" t="s">
        <v>31</v>
      </c>
      <c r="D55" s="117" t="s">
        <v>2810</v>
      </c>
      <c r="E55" s="139">
        <v>42682</v>
      </c>
      <c r="F55" s="139">
        <v>43312</v>
      </c>
      <c r="G55" s="166">
        <f t="shared" si="1"/>
        <v>21</v>
      </c>
      <c r="H55" s="118" t="s">
        <v>2860</v>
      </c>
      <c r="I55" s="117" t="s">
        <v>36</v>
      </c>
      <c r="J55" s="117" t="s">
        <v>2861</v>
      </c>
      <c r="K55" s="119">
        <v>6472972666</v>
      </c>
      <c r="L55" s="120" t="s">
        <v>1148</v>
      </c>
      <c r="M55" s="175">
        <v>1</v>
      </c>
      <c r="N55" s="120" t="s">
        <v>27</v>
      </c>
      <c r="O55" s="120" t="s">
        <v>26</v>
      </c>
      <c r="P55" s="80"/>
    </row>
    <row r="56" spans="1:16" s="7" customFormat="1" ht="24.75" customHeight="1" outlineLevel="1" x14ac:dyDescent="0.25">
      <c r="A56" s="138">
        <v>9</v>
      </c>
      <c r="B56" s="118" t="s">
        <v>2805</v>
      </c>
      <c r="C56" s="120" t="s">
        <v>31</v>
      </c>
      <c r="D56" s="117" t="s">
        <v>2811</v>
      </c>
      <c r="E56" s="139">
        <v>43025</v>
      </c>
      <c r="F56" s="139">
        <v>43084</v>
      </c>
      <c r="G56" s="166">
        <f t="shared" si="1"/>
        <v>1.9666666666666666</v>
      </c>
      <c r="H56" s="118" t="s">
        <v>2862</v>
      </c>
      <c r="I56" s="117" t="s">
        <v>36</v>
      </c>
      <c r="J56" s="117" t="s">
        <v>2861</v>
      </c>
      <c r="K56" s="119">
        <v>498675778</v>
      </c>
      <c r="L56" s="120" t="s">
        <v>1148</v>
      </c>
      <c r="M56" s="175">
        <v>1</v>
      </c>
      <c r="N56" s="120" t="s">
        <v>27</v>
      </c>
      <c r="O56" s="120" t="s">
        <v>1148</v>
      </c>
      <c r="P56" s="80"/>
    </row>
    <row r="57" spans="1:16" s="7" customFormat="1" ht="24.75" customHeight="1" outlineLevel="1" x14ac:dyDescent="0.25">
      <c r="A57" s="138">
        <v>10</v>
      </c>
      <c r="B57" s="118" t="s">
        <v>2805</v>
      </c>
      <c r="C57" s="120" t="s">
        <v>31</v>
      </c>
      <c r="D57" s="117" t="s">
        <v>2812</v>
      </c>
      <c r="E57" s="139">
        <v>43068</v>
      </c>
      <c r="F57" s="139">
        <v>43312</v>
      </c>
      <c r="G57" s="166">
        <f t="shared" si="1"/>
        <v>8.1333333333333329</v>
      </c>
      <c r="H57" s="118" t="s">
        <v>2860</v>
      </c>
      <c r="I57" s="117" t="s">
        <v>36</v>
      </c>
      <c r="J57" s="117" t="s">
        <v>2861</v>
      </c>
      <c r="K57" s="119">
        <v>162626225</v>
      </c>
      <c r="L57" s="120" t="s">
        <v>1148</v>
      </c>
      <c r="M57" s="175">
        <v>1</v>
      </c>
      <c r="N57" s="120" t="s">
        <v>27</v>
      </c>
      <c r="O57" s="120" t="s">
        <v>26</v>
      </c>
      <c r="P57" s="80"/>
    </row>
    <row r="58" spans="1:16" s="7" customFormat="1" ht="24.75" customHeight="1" outlineLevel="1" x14ac:dyDescent="0.25">
      <c r="A58" s="138">
        <v>11</v>
      </c>
      <c r="B58" s="118" t="s">
        <v>2805</v>
      </c>
      <c r="C58" s="120" t="s">
        <v>31</v>
      </c>
      <c r="D58" s="117" t="s">
        <v>2813</v>
      </c>
      <c r="E58" s="139">
        <v>43130</v>
      </c>
      <c r="F58" s="139">
        <v>43312</v>
      </c>
      <c r="G58" s="166">
        <f t="shared" si="1"/>
        <v>6.0666666666666664</v>
      </c>
      <c r="H58" s="118" t="s">
        <v>2862</v>
      </c>
      <c r="I58" s="117" t="s">
        <v>36</v>
      </c>
      <c r="J58" s="117" t="s">
        <v>2861</v>
      </c>
      <c r="K58" s="119">
        <v>1588549724</v>
      </c>
      <c r="L58" s="120" t="s">
        <v>1148</v>
      </c>
      <c r="M58" s="175">
        <v>1</v>
      </c>
      <c r="N58" s="120" t="s">
        <v>27</v>
      </c>
      <c r="O58" s="120" t="s">
        <v>26</v>
      </c>
      <c r="P58" s="80"/>
    </row>
    <row r="59" spans="1:16" s="7" customFormat="1" ht="24.75" customHeight="1" outlineLevel="1" x14ac:dyDescent="0.25">
      <c r="A59" s="138">
        <v>12</v>
      </c>
      <c r="B59" s="118" t="s">
        <v>2805</v>
      </c>
      <c r="C59" s="120" t="s">
        <v>31</v>
      </c>
      <c r="D59" s="117" t="s">
        <v>2814</v>
      </c>
      <c r="E59" s="139">
        <v>43313</v>
      </c>
      <c r="F59" s="139">
        <v>43449</v>
      </c>
      <c r="G59" s="166">
        <f t="shared" si="1"/>
        <v>4.5333333333333332</v>
      </c>
      <c r="H59" s="118" t="s">
        <v>2863</v>
      </c>
      <c r="I59" s="117" t="s">
        <v>36</v>
      </c>
      <c r="J59" s="117" t="s">
        <v>2864</v>
      </c>
      <c r="K59" s="119">
        <v>583579309</v>
      </c>
      <c r="L59" s="120" t="s">
        <v>1148</v>
      </c>
      <c r="M59" s="175">
        <v>1</v>
      </c>
      <c r="N59" s="120" t="s">
        <v>27</v>
      </c>
      <c r="O59" s="120" t="s">
        <v>1148</v>
      </c>
      <c r="P59" s="80"/>
    </row>
    <row r="60" spans="1:16" s="7" customFormat="1" ht="24.75" customHeight="1" outlineLevel="1" x14ac:dyDescent="0.25">
      <c r="A60" s="138">
        <v>13</v>
      </c>
      <c r="B60" s="118" t="s">
        <v>2805</v>
      </c>
      <c r="C60" s="120" t="s">
        <v>31</v>
      </c>
      <c r="D60" s="117" t="s">
        <v>2815</v>
      </c>
      <c r="E60" s="139">
        <v>43313</v>
      </c>
      <c r="F60" s="139">
        <v>43434</v>
      </c>
      <c r="G60" s="166">
        <f t="shared" si="1"/>
        <v>4.0333333333333332</v>
      </c>
      <c r="H60" s="118" t="s">
        <v>2865</v>
      </c>
      <c r="I60" s="117" t="s">
        <v>36</v>
      </c>
      <c r="J60" s="117" t="s">
        <v>2861</v>
      </c>
      <c r="K60" s="119">
        <v>541291172</v>
      </c>
      <c r="L60" s="120" t="s">
        <v>1148</v>
      </c>
      <c r="M60" s="175">
        <v>1</v>
      </c>
      <c r="N60" s="120" t="s">
        <v>27</v>
      </c>
      <c r="O60" s="120" t="s">
        <v>1148</v>
      </c>
      <c r="P60" s="80"/>
    </row>
    <row r="61" spans="1:16" s="7" customFormat="1" ht="24.75" customHeight="1" outlineLevel="1" x14ac:dyDescent="0.25">
      <c r="A61" s="138">
        <v>14</v>
      </c>
      <c r="B61" s="118" t="s">
        <v>2805</v>
      </c>
      <c r="C61" s="120" t="s">
        <v>31</v>
      </c>
      <c r="D61" s="117" t="s">
        <v>2816</v>
      </c>
      <c r="E61" s="139">
        <v>43313</v>
      </c>
      <c r="F61" s="139">
        <v>43449</v>
      </c>
      <c r="G61" s="166">
        <f t="shared" si="1"/>
        <v>4.5333333333333332</v>
      </c>
      <c r="H61" s="118" t="s">
        <v>2866</v>
      </c>
      <c r="I61" s="117" t="s">
        <v>36</v>
      </c>
      <c r="J61" s="117" t="s">
        <v>56</v>
      </c>
      <c r="K61" s="119">
        <v>2135064547</v>
      </c>
      <c r="L61" s="120" t="s">
        <v>1148</v>
      </c>
      <c r="M61" s="175">
        <v>1</v>
      </c>
      <c r="N61" s="120" t="s">
        <v>27</v>
      </c>
      <c r="O61" s="120" t="s">
        <v>1148</v>
      </c>
      <c r="P61" s="80"/>
    </row>
    <row r="62" spans="1:16" s="7" customFormat="1" ht="24.75" customHeight="1" outlineLevel="1" x14ac:dyDescent="0.25">
      <c r="A62" s="138">
        <v>15</v>
      </c>
      <c r="B62" s="118" t="s">
        <v>2805</v>
      </c>
      <c r="C62" s="120" t="s">
        <v>31</v>
      </c>
      <c r="D62" s="117" t="s">
        <v>2817</v>
      </c>
      <c r="E62" s="139">
        <v>43313</v>
      </c>
      <c r="F62" s="139">
        <v>43449</v>
      </c>
      <c r="G62" s="166">
        <f t="shared" si="1"/>
        <v>4.5333333333333332</v>
      </c>
      <c r="H62" s="118" t="s">
        <v>2867</v>
      </c>
      <c r="I62" s="117" t="s">
        <v>36</v>
      </c>
      <c r="J62" s="117" t="s">
        <v>2861</v>
      </c>
      <c r="K62" s="119">
        <v>1574193952</v>
      </c>
      <c r="L62" s="120" t="s">
        <v>1148</v>
      </c>
      <c r="M62" s="175">
        <v>1</v>
      </c>
      <c r="N62" s="120" t="s">
        <v>27</v>
      </c>
      <c r="O62" s="120" t="s">
        <v>1148</v>
      </c>
      <c r="P62" s="80"/>
    </row>
    <row r="63" spans="1:16" s="7" customFormat="1" ht="24.75" customHeight="1" outlineLevel="1" x14ac:dyDescent="0.25">
      <c r="A63" s="138">
        <v>16</v>
      </c>
      <c r="B63" s="118" t="s">
        <v>2805</v>
      </c>
      <c r="C63" s="120" t="s">
        <v>31</v>
      </c>
      <c r="D63" s="117" t="s">
        <v>2818</v>
      </c>
      <c r="E63" s="139">
        <v>43450</v>
      </c>
      <c r="F63" s="139">
        <v>43799</v>
      </c>
      <c r="G63" s="166">
        <f t="shared" si="1"/>
        <v>11.633333333333333</v>
      </c>
      <c r="H63" s="118" t="s">
        <v>2868</v>
      </c>
      <c r="I63" s="117" t="s">
        <v>36</v>
      </c>
      <c r="J63" s="117" t="s">
        <v>2869</v>
      </c>
      <c r="K63" s="119">
        <v>1358601941</v>
      </c>
      <c r="L63" s="120" t="s">
        <v>1148</v>
      </c>
      <c r="M63" s="175">
        <v>1</v>
      </c>
      <c r="N63" s="120" t="s">
        <v>27</v>
      </c>
      <c r="O63" s="120" t="s">
        <v>1148</v>
      </c>
      <c r="P63" s="80"/>
    </row>
    <row r="64" spans="1:16" s="7" customFormat="1" ht="24.75" customHeight="1" outlineLevel="1" x14ac:dyDescent="0.25">
      <c r="A64" s="138">
        <v>17</v>
      </c>
      <c r="B64" s="118" t="s">
        <v>2805</v>
      </c>
      <c r="C64" s="120" t="s">
        <v>31</v>
      </c>
      <c r="D64" s="117" t="s">
        <v>2819</v>
      </c>
      <c r="E64" s="139">
        <v>43450</v>
      </c>
      <c r="F64" s="139">
        <v>43799</v>
      </c>
      <c r="G64" s="166">
        <f t="shared" si="1"/>
        <v>11.633333333333333</v>
      </c>
      <c r="H64" s="118" t="s">
        <v>2868</v>
      </c>
      <c r="I64" s="117" t="s">
        <v>36</v>
      </c>
      <c r="J64" s="117" t="s">
        <v>2861</v>
      </c>
      <c r="K64" s="119">
        <v>3690751702</v>
      </c>
      <c r="L64" s="120" t="s">
        <v>1148</v>
      </c>
      <c r="M64" s="175">
        <v>1</v>
      </c>
      <c r="N64" s="120" t="s">
        <v>2639</v>
      </c>
      <c r="O64" s="120" t="s">
        <v>1148</v>
      </c>
      <c r="P64" s="80"/>
    </row>
    <row r="65" spans="1:16" s="7" customFormat="1" ht="24.75" customHeight="1" outlineLevel="1" x14ac:dyDescent="0.25">
      <c r="A65" s="138">
        <v>18</v>
      </c>
      <c r="B65" s="118" t="s">
        <v>2805</v>
      </c>
      <c r="C65" s="120" t="s">
        <v>31</v>
      </c>
      <c r="D65" s="117" t="s">
        <v>2820</v>
      </c>
      <c r="E65" s="139">
        <v>43450</v>
      </c>
      <c r="F65" s="139">
        <v>43799</v>
      </c>
      <c r="G65" s="166">
        <f t="shared" si="1"/>
        <v>11.633333333333333</v>
      </c>
      <c r="H65" s="118" t="s">
        <v>2870</v>
      </c>
      <c r="I65" s="117" t="s">
        <v>36</v>
      </c>
      <c r="J65" s="117" t="s">
        <v>2861</v>
      </c>
      <c r="K65" s="119">
        <v>1404739261</v>
      </c>
      <c r="L65" s="120" t="s">
        <v>1148</v>
      </c>
      <c r="M65" s="175">
        <v>1</v>
      </c>
      <c r="N65" s="120" t="s">
        <v>27</v>
      </c>
      <c r="O65" s="120" t="s">
        <v>1148</v>
      </c>
      <c r="P65" s="80"/>
    </row>
    <row r="66" spans="1:16" s="7" customFormat="1" ht="24.75" customHeight="1" outlineLevel="1" x14ac:dyDescent="0.25">
      <c r="A66" s="138">
        <v>19</v>
      </c>
      <c r="B66" s="118" t="s">
        <v>2805</v>
      </c>
      <c r="C66" s="120" t="s">
        <v>31</v>
      </c>
      <c r="D66" s="117" t="s">
        <v>2821</v>
      </c>
      <c r="E66" s="139">
        <v>43450</v>
      </c>
      <c r="F66" s="139">
        <v>43799</v>
      </c>
      <c r="G66" s="166">
        <f t="shared" si="1"/>
        <v>11.633333333333333</v>
      </c>
      <c r="H66" s="118" t="s">
        <v>2871</v>
      </c>
      <c r="I66" s="117" t="s">
        <v>36</v>
      </c>
      <c r="J66" s="117" t="s">
        <v>2861</v>
      </c>
      <c r="K66" s="119">
        <v>5946753811</v>
      </c>
      <c r="L66" s="120" t="s">
        <v>1148</v>
      </c>
      <c r="M66" s="175">
        <v>1</v>
      </c>
      <c r="N66" s="120" t="s">
        <v>27</v>
      </c>
      <c r="O66" s="120" t="s">
        <v>1148</v>
      </c>
      <c r="P66" s="80"/>
    </row>
    <row r="67" spans="1:16" s="7" customFormat="1" ht="24.75" customHeight="1" outlineLevel="1" x14ac:dyDescent="0.25">
      <c r="A67" s="138">
        <v>20</v>
      </c>
      <c r="B67" s="118" t="s">
        <v>2805</v>
      </c>
      <c r="C67" s="120" t="s">
        <v>31</v>
      </c>
      <c r="D67" s="117" t="s">
        <v>2822</v>
      </c>
      <c r="E67" s="139">
        <v>43450</v>
      </c>
      <c r="F67" s="139">
        <v>43799</v>
      </c>
      <c r="G67" s="166">
        <f t="shared" si="1"/>
        <v>11.633333333333333</v>
      </c>
      <c r="H67" s="118" t="s">
        <v>2870</v>
      </c>
      <c r="I67" s="117" t="s">
        <v>36</v>
      </c>
      <c r="J67" s="117" t="s">
        <v>2861</v>
      </c>
      <c r="K67" s="119">
        <v>1439212591</v>
      </c>
      <c r="L67" s="120" t="s">
        <v>1148</v>
      </c>
      <c r="M67" s="175">
        <v>1</v>
      </c>
      <c r="N67" s="120" t="s">
        <v>27</v>
      </c>
      <c r="O67" s="120" t="s">
        <v>1148</v>
      </c>
      <c r="P67" s="80"/>
    </row>
    <row r="68" spans="1:16" s="7" customFormat="1" ht="24.75" customHeight="1" outlineLevel="1" x14ac:dyDescent="0.25">
      <c r="A68" s="138">
        <v>21</v>
      </c>
      <c r="B68" s="118" t="s">
        <v>2805</v>
      </c>
      <c r="C68" s="120" t="s">
        <v>31</v>
      </c>
      <c r="D68" s="117" t="s">
        <v>2823</v>
      </c>
      <c r="E68" s="139">
        <v>43450</v>
      </c>
      <c r="F68" s="139">
        <v>43799</v>
      </c>
      <c r="G68" s="166">
        <f t="shared" si="1"/>
        <v>11.633333333333333</v>
      </c>
      <c r="H68" s="118" t="s">
        <v>2868</v>
      </c>
      <c r="I68" s="117" t="s">
        <v>36</v>
      </c>
      <c r="J68" s="117" t="s">
        <v>56</v>
      </c>
      <c r="K68" s="119">
        <v>4086024553</v>
      </c>
      <c r="L68" s="120" t="s">
        <v>1148</v>
      </c>
      <c r="M68" s="175">
        <v>1</v>
      </c>
      <c r="N68" s="120" t="s">
        <v>2639</v>
      </c>
      <c r="O68" s="120" t="s">
        <v>1148</v>
      </c>
      <c r="P68" s="80"/>
    </row>
    <row r="69" spans="1:16" s="7" customFormat="1" ht="24.75" customHeight="1" outlineLevel="1" x14ac:dyDescent="0.25">
      <c r="A69" s="138">
        <v>22</v>
      </c>
      <c r="B69" s="118" t="s">
        <v>2805</v>
      </c>
      <c r="C69" s="120" t="s">
        <v>31</v>
      </c>
      <c r="D69" s="117" t="s">
        <v>2824</v>
      </c>
      <c r="E69" s="139">
        <v>43800</v>
      </c>
      <c r="F69" s="139">
        <v>43890</v>
      </c>
      <c r="G69" s="166">
        <f t="shared" si="1"/>
        <v>3</v>
      </c>
      <c r="H69" s="118" t="s">
        <v>2872</v>
      </c>
      <c r="I69" s="117" t="s">
        <v>36</v>
      </c>
      <c r="J69" s="117" t="s">
        <v>2861</v>
      </c>
      <c r="K69" s="119">
        <v>138416205</v>
      </c>
      <c r="L69" s="120" t="s">
        <v>1148</v>
      </c>
      <c r="M69" s="175">
        <v>1</v>
      </c>
      <c r="N69" s="120" t="s">
        <v>27</v>
      </c>
      <c r="O69" s="120" t="s">
        <v>1148</v>
      </c>
      <c r="P69" s="80"/>
    </row>
    <row r="70" spans="1:16" s="7" customFormat="1" ht="24.75" customHeight="1" outlineLevel="1" x14ac:dyDescent="0.25">
      <c r="A70" s="138">
        <v>23</v>
      </c>
      <c r="B70" s="118" t="s">
        <v>2805</v>
      </c>
      <c r="C70" s="120" t="s">
        <v>31</v>
      </c>
      <c r="D70" s="117" t="s">
        <v>2825</v>
      </c>
      <c r="E70" s="139">
        <v>43800</v>
      </c>
      <c r="F70" s="139">
        <v>43890</v>
      </c>
      <c r="G70" s="166">
        <f t="shared" si="1"/>
        <v>3</v>
      </c>
      <c r="H70" s="118" t="s">
        <v>2873</v>
      </c>
      <c r="I70" s="117" t="s">
        <v>36</v>
      </c>
      <c r="J70" s="117" t="s">
        <v>2861</v>
      </c>
      <c r="K70" s="119">
        <v>147330713</v>
      </c>
      <c r="L70" s="120" t="s">
        <v>1148</v>
      </c>
      <c r="M70" s="175">
        <v>1</v>
      </c>
      <c r="N70" s="120" t="s">
        <v>2639</v>
      </c>
      <c r="O70" s="120" t="s">
        <v>1148</v>
      </c>
      <c r="P70" s="80"/>
    </row>
    <row r="71" spans="1:16" s="7" customFormat="1" ht="24.75" customHeight="1" outlineLevel="1" x14ac:dyDescent="0.25">
      <c r="A71" s="138">
        <v>24</v>
      </c>
      <c r="B71" s="118" t="s">
        <v>2805</v>
      </c>
      <c r="C71" s="120" t="s">
        <v>31</v>
      </c>
      <c r="D71" s="117" t="s">
        <v>2826</v>
      </c>
      <c r="E71" s="139">
        <v>43800</v>
      </c>
      <c r="F71" s="139">
        <v>43890</v>
      </c>
      <c r="G71" s="166">
        <f t="shared" si="1"/>
        <v>3</v>
      </c>
      <c r="H71" s="118" t="s">
        <v>2874</v>
      </c>
      <c r="I71" s="117" t="s">
        <v>36</v>
      </c>
      <c r="J71" s="117" t="s">
        <v>2861</v>
      </c>
      <c r="K71" s="119">
        <v>148495382</v>
      </c>
      <c r="L71" s="120" t="s">
        <v>1148</v>
      </c>
      <c r="M71" s="175">
        <v>1</v>
      </c>
      <c r="N71" s="120" t="s">
        <v>2639</v>
      </c>
      <c r="O71" s="120" t="s">
        <v>1148</v>
      </c>
      <c r="P71" s="80"/>
    </row>
    <row r="72" spans="1:16" s="7" customFormat="1" ht="24.75" customHeight="1" outlineLevel="1" x14ac:dyDescent="0.25">
      <c r="A72" s="138">
        <v>25</v>
      </c>
      <c r="B72" s="118" t="s">
        <v>2805</v>
      </c>
      <c r="C72" s="120" t="s">
        <v>31</v>
      </c>
      <c r="D72" s="117" t="s">
        <v>2827</v>
      </c>
      <c r="E72" s="139">
        <v>43800</v>
      </c>
      <c r="F72" s="139">
        <v>43921</v>
      </c>
      <c r="G72" s="166">
        <f t="shared" si="1"/>
        <v>4.0333333333333332</v>
      </c>
      <c r="H72" s="118" t="s">
        <v>2875</v>
      </c>
      <c r="I72" s="117" t="s">
        <v>36</v>
      </c>
      <c r="J72" s="117" t="s">
        <v>56</v>
      </c>
      <c r="K72" s="119">
        <v>1496221890</v>
      </c>
      <c r="L72" s="120" t="s">
        <v>1148</v>
      </c>
      <c r="M72" s="175">
        <v>1</v>
      </c>
      <c r="N72" s="120" t="s">
        <v>2639</v>
      </c>
      <c r="O72" s="120" t="s">
        <v>1148</v>
      </c>
      <c r="P72" s="80"/>
    </row>
    <row r="73" spans="1:16" s="7" customFormat="1" ht="24.75" customHeight="1" outlineLevel="1" x14ac:dyDescent="0.25">
      <c r="A73" s="138">
        <v>26</v>
      </c>
      <c r="B73" s="118" t="s">
        <v>2805</v>
      </c>
      <c r="C73" s="120" t="s">
        <v>31</v>
      </c>
      <c r="D73" s="117" t="s">
        <v>2828</v>
      </c>
      <c r="E73" s="139">
        <v>43800</v>
      </c>
      <c r="F73" s="139">
        <v>43921</v>
      </c>
      <c r="G73" s="166">
        <f t="shared" si="1"/>
        <v>4.0333333333333332</v>
      </c>
      <c r="H73" s="118" t="s">
        <v>2876</v>
      </c>
      <c r="I73" s="117" t="s">
        <v>36</v>
      </c>
      <c r="J73" s="117" t="s">
        <v>2861</v>
      </c>
      <c r="K73" s="119">
        <v>1401633150</v>
      </c>
      <c r="L73" s="120" t="s">
        <v>1148</v>
      </c>
      <c r="M73" s="175">
        <v>1</v>
      </c>
      <c r="N73" s="120" t="s">
        <v>27</v>
      </c>
      <c r="O73" s="120" t="s">
        <v>1148</v>
      </c>
      <c r="P73" s="80"/>
    </row>
    <row r="74" spans="1:16" s="7" customFormat="1" ht="24.75" customHeight="1" outlineLevel="1" x14ac:dyDescent="0.25">
      <c r="A74" s="138">
        <v>27</v>
      </c>
      <c r="B74" s="118" t="s">
        <v>2805</v>
      </c>
      <c r="C74" s="120" t="s">
        <v>31</v>
      </c>
      <c r="D74" s="117" t="s">
        <v>2829</v>
      </c>
      <c r="E74" s="139">
        <v>43800</v>
      </c>
      <c r="F74" s="139">
        <v>43921</v>
      </c>
      <c r="G74" s="166">
        <f t="shared" si="1"/>
        <v>4.0333333333333332</v>
      </c>
      <c r="H74" s="118" t="s">
        <v>2877</v>
      </c>
      <c r="I74" s="117" t="s">
        <v>36</v>
      </c>
      <c r="J74" s="117" t="s">
        <v>2869</v>
      </c>
      <c r="K74" s="119">
        <v>498740629</v>
      </c>
      <c r="L74" s="120" t="s">
        <v>1148</v>
      </c>
      <c r="M74" s="175">
        <v>1</v>
      </c>
      <c r="N74" s="120" t="s">
        <v>2639</v>
      </c>
      <c r="O74" s="120" t="s">
        <v>1148</v>
      </c>
      <c r="P74" s="80"/>
    </row>
    <row r="75" spans="1:16" s="7" customFormat="1" ht="24.75" customHeight="1" outlineLevel="1" x14ac:dyDescent="0.25">
      <c r="A75" s="138">
        <v>28</v>
      </c>
      <c r="B75" s="118" t="s">
        <v>2805</v>
      </c>
      <c r="C75" s="120" t="s">
        <v>31</v>
      </c>
      <c r="D75" s="117" t="s">
        <v>2830</v>
      </c>
      <c r="E75" s="139">
        <v>43801</v>
      </c>
      <c r="F75" s="139">
        <v>43921</v>
      </c>
      <c r="G75" s="166">
        <f t="shared" si="1"/>
        <v>4</v>
      </c>
      <c r="H75" s="118" t="s">
        <v>2875</v>
      </c>
      <c r="I75" s="117" t="s">
        <v>36</v>
      </c>
      <c r="J75" s="117" t="s">
        <v>2861</v>
      </c>
      <c r="K75" s="119">
        <v>2145346097</v>
      </c>
      <c r="L75" s="120" t="s">
        <v>1148</v>
      </c>
      <c r="M75" s="175">
        <v>1</v>
      </c>
      <c r="N75" s="120" t="s">
        <v>2639</v>
      </c>
      <c r="O75" s="120" t="s">
        <v>1148</v>
      </c>
      <c r="P75" s="80"/>
    </row>
    <row r="76" spans="1:16" s="7" customFormat="1" ht="24.75" customHeight="1" outlineLevel="1" x14ac:dyDescent="0.25">
      <c r="A76" s="138">
        <v>29</v>
      </c>
      <c r="B76" s="118" t="s">
        <v>2805</v>
      </c>
      <c r="C76" s="120" t="s">
        <v>31</v>
      </c>
      <c r="D76" s="117" t="s">
        <v>2831</v>
      </c>
      <c r="E76" s="139">
        <v>43876</v>
      </c>
      <c r="F76" s="139">
        <v>44196</v>
      </c>
      <c r="G76" s="166">
        <f t="shared" si="1"/>
        <v>10.666666666666666</v>
      </c>
      <c r="H76" s="118" t="s">
        <v>2878</v>
      </c>
      <c r="I76" s="117" t="s">
        <v>36</v>
      </c>
      <c r="J76" s="117" t="s">
        <v>2861</v>
      </c>
      <c r="K76" s="119">
        <v>2071723308</v>
      </c>
      <c r="L76" s="120" t="s">
        <v>1148</v>
      </c>
      <c r="M76" s="175">
        <v>1</v>
      </c>
      <c r="N76" s="120" t="s">
        <v>1151</v>
      </c>
      <c r="O76" s="120" t="s">
        <v>1148</v>
      </c>
      <c r="P76" s="80"/>
    </row>
    <row r="77" spans="1:16" s="7" customFormat="1" ht="24.75" customHeight="1" outlineLevel="1" x14ac:dyDescent="0.25">
      <c r="A77" s="138">
        <v>30</v>
      </c>
      <c r="B77" s="118" t="s">
        <v>2805</v>
      </c>
      <c r="C77" s="120" t="s">
        <v>31</v>
      </c>
      <c r="D77" s="117" t="s">
        <v>2832</v>
      </c>
      <c r="E77" s="139">
        <v>43877</v>
      </c>
      <c r="F77" s="139">
        <v>44196</v>
      </c>
      <c r="G77" s="166">
        <f t="shared" si="1"/>
        <v>10.633333333333333</v>
      </c>
      <c r="H77" s="118" t="s">
        <v>2879</v>
      </c>
      <c r="I77" s="117" t="s">
        <v>36</v>
      </c>
      <c r="J77" s="117" t="s">
        <v>2880</v>
      </c>
      <c r="K77" s="119">
        <v>1626878861</v>
      </c>
      <c r="L77" s="120" t="s">
        <v>1148</v>
      </c>
      <c r="M77" s="175">
        <v>1</v>
      </c>
      <c r="N77" s="120" t="s">
        <v>1151</v>
      </c>
      <c r="O77" s="120" t="s">
        <v>1148</v>
      </c>
      <c r="P77" s="80"/>
    </row>
    <row r="78" spans="1:16" s="7" customFormat="1" ht="24.75" customHeight="1" outlineLevel="1" x14ac:dyDescent="0.25">
      <c r="A78" s="138">
        <v>31</v>
      </c>
      <c r="B78" s="118" t="s">
        <v>2805</v>
      </c>
      <c r="C78" s="120" t="s">
        <v>31</v>
      </c>
      <c r="D78" s="117" t="s">
        <v>2833</v>
      </c>
      <c r="E78" s="139">
        <v>43882</v>
      </c>
      <c r="F78" s="139">
        <v>44196</v>
      </c>
      <c r="G78" s="166">
        <f t="shared" ref="G78:G92" si="2">IF(AND(E78&lt;&gt;"",F78&lt;&gt;""),((F78-E78)/30),"")</f>
        <v>10.466666666666667</v>
      </c>
      <c r="H78" s="118" t="s">
        <v>2881</v>
      </c>
      <c r="I78" s="117" t="s">
        <v>36</v>
      </c>
      <c r="J78" s="117" t="s">
        <v>2882</v>
      </c>
      <c r="K78" s="119">
        <v>3484180996</v>
      </c>
      <c r="L78" s="120" t="s">
        <v>1148</v>
      </c>
      <c r="M78" s="175">
        <v>1</v>
      </c>
      <c r="N78" s="120" t="s">
        <v>1151</v>
      </c>
      <c r="O78" s="120" t="s">
        <v>1148</v>
      </c>
      <c r="P78" s="80"/>
    </row>
    <row r="79" spans="1:16" s="7" customFormat="1" ht="24.75" customHeight="1" outlineLevel="1" x14ac:dyDescent="0.25">
      <c r="A79" s="138">
        <v>32</v>
      </c>
      <c r="B79" s="118" t="s">
        <v>2805</v>
      </c>
      <c r="C79" s="120" t="s">
        <v>31</v>
      </c>
      <c r="D79" s="117" t="s">
        <v>2834</v>
      </c>
      <c r="E79" s="139">
        <v>43882</v>
      </c>
      <c r="F79" s="139">
        <v>44196</v>
      </c>
      <c r="G79" s="166">
        <f t="shared" si="2"/>
        <v>10.466666666666667</v>
      </c>
      <c r="H79" s="118" t="s">
        <v>2883</v>
      </c>
      <c r="I79" s="117" t="s">
        <v>36</v>
      </c>
      <c r="J79" s="117" t="s">
        <v>2861</v>
      </c>
      <c r="K79" s="119">
        <v>1523916180</v>
      </c>
      <c r="L79" s="120" t="s">
        <v>1148</v>
      </c>
      <c r="M79" s="175">
        <v>1</v>
      </c>
      <c r="N79" s="120" t="s">
        <v>1151</v>
      </c>
      <c r="O79" s="120" t="s">
        <v>1148</v>
      </c>
      <c r="P79" s="80"/>
    </row>
    <row r="80" spans="1:16" s="7" customFormat="1" ht="24.75" customHeight="1" outlineLevel="1" x14ac:dyDescent="0.25">
      <c r="A80" s="138">
        <v>33</v>
      </c>
      <c r="B80" s="118" t="s">
        <v>2805</v>
      </c>
      <c r="C80" s="120" t="s">
        <v>31</v>
      </c>
      <c r="D80" s="117" t="s">
        <v>2835</v>
      </c>
      <c r="E80" s="139">
        <v>43882</v>
      </c>
      <c r="F80" s="139">
        <v>44196</v>
      </c>
      <c r="G80" s="166">
        <f t="shared" si="2"/>
        <v>10.466666666666667</v>
      </c>
      <c r="H80" s="118" t="s">
        <v>2884</v>
      </c>
      <c r="I80" s="117" t="s">
        <v>36</v>
      </c>
      <c r="J80" s="117" t="s">
        <v>2885</v>
      </c>
      <c r="K80" s="119">
        <v>2307060676</v>
      </c>
      <c r="L80" s="120" t="s">
        <v>1148</v>
      </c>
      <c r="M80" s="175">
        <v>1</v>
      </c>
      <c r="N80" s="120" t="s">
        <v>1151</v>
      </c>
      <c r="O80" s="120" t="s">
        <v>1148</v>
      </c>
      <c r="P80" s="80"/>
    </row>
    <row r="81" spans="1:16" s="7" customFormat="1" ht="24.75" customHeight="1" outlineLevel="1" x14ac:dyDescent="0.25">
      <c r="A81" s="138">
        <v>34</v>
      </c>
      <c r="B81" s="118" t="s">
        <v>2805</v>
      </c>
      <c r="C81" s="120" t="s">
        <v>31</v>
      </c>
      <c r="D81" s="117" t="s">
        <v>2836</v>
      </c>
      <c r="E81" s="139">
        <v>43882</v>
      </c>
      <c r="F81" s="139">
        <v>44196</v>
      </c>
      <c r="G81" s="166">
        <f t="shared" si="2"/>
        <v>10.466666666666667</v>
      </c>
      <c r="H81" s="118" t="s">
        <v>2886</v>
      </c>
      <c r="I81" s="117" t="s">
        <v>36</v>
      </c>
      <c r="J81" s="117" t="s">
        <v>2861</v>
      </c>
      <c r="K81" s="119">
        <v>846698695</v>
      </c>
      <c r="L81" s="120" t="s">
        <v>1148</v>
      </c>
      <c r="M81" s="175">
        <v>1</v>
      </c>
      <c r="N81" s="120" t="s">
        <v>1151</v>
      </c>
      <c r="O81" s="120" t="s">
        <v>1148</v>
      </c>
      <c r="P81" s="80"/>
    </row>
    <row r="82" spans="1:16" s="7" customFormat="1" ht="24.75" customHeight="1" outlineLevel="1" x14ac:dyDescent="0.25">
      <c r="A82" s="138">
        <v>35</v>
      </c>
      <c r="B82" s="118" t="s">
        <v>2805</v>
      </c>
      <c r="C82" s="120" t="s">
        <v>31</v>
      </c>
      <c r="D82" s="117">
        <v>5004212020</v>
      </c>
      <c r="E82" s="139">
        <v>43886</v>
      </c>
      <c r="F82" s="139">
        <v>44196</v>
      </c>
      <c r="G82" s="166">
        <f t="shared" si="2"/>
        <v>10.333333333333334</v>
      </c>
      <c r="H82" s="118" t="s">
        <v>2879</v>
      </c>
      <c r="I82" s="117" t="s">
        <v>36</v>
      </c>
      <c r="J82" s="117" t="s">
        <v>56</v>
      </c>
      <c r="K82" s="119">
        <v>4455958713</v>
      </c>
      <c r="L82" s="120" t="s">
        <v>1148</v>
      </c>
      <c r="M82" s="175">
        <v>1</v>
      </c>
      <c r="N82" s="120" t="s">
        <v>1151</v>
      </c>
      <c r="O82" s="120" t="s">
        <v>1148</v>
      </c>
      <c r="P82" s="80"/>
    </row>
    <row r="83" spans="1:16" s="7" customFormat="1" ht="24.75" customHeight="1" outlineLevel="1" x14ac:dyDescent="0.25">
      <c r="A83" s="138">
        <v>36</v>
      </c>
      <c r="B83" s="118" t="s">
        <v>2805</v>
      </c>
      <c r="C83" s="120" t="s">
        <v>31</v>
      </c>
      <c r="D83" s="117" t="s">
        <v>2837</v>
      </c>
      <c r="E83" s="139">
        <v>43895</v>
      </c>
      <c r="F83" s="139">
        <v>44165</v>
      </c>
      <c r="G83" s="166">
        <f t="shared" si="2"/>
        <v>9</v>
      </c>
      <c r="H83" s="118" t="s">
        <v>2887</v>
      </c>
      <c r="I83" s="117" t="s">
        <v>36</v>
      </c>
      <c r="J83" s="117" t="s">
        <v>2861</v>
      </c>
      <c r="K83" s="119">
        <v>1029782800</v>
      </c>
      <c r="L83" s="120" t="s">
        <v>1148</v>
      </c>
      <c r="M83" s="175">
        <v>1</v>
      </c>
      <c r="N83" s="120" t="s">
        <v>1151</v>
      </c>
      <c r="O83" s="120" t="s">
        <v>1148</v>
      </c>
      <c r="P83" s="80"/>
    </row>
    <row r="84" spans="1:16" s="7" customFormat="1" ht="24.75" customHeight="1" outlineLevel="1" x14ac:dyDescent="0.25">
      <c r="A84" s="138">
        <v>37</v>
      </c>
      <c r="B84" s="118" t="s">
        <v>2805</v>
      </c>
      <c r="C84" s="120" t="s">
        <v>31</v>
      </c>
      <c r="D84" s="117" t="s">
        <v>2838</v>
      </c>
      <c r="E84" s="139">
        <v>43895</v>
      </c>
      <c r="F84" s="139">
        <v>44165</v>
      </c>
      <c r="G84" s="166">
        <f t="shared" si="2"/>
        <v>9</v>
      </c>
      <c r="H84" s="118" t="s">
        <v>2887</v>
      </c>
      <c r="I84" s="117" t="s">
        <v>36</v>
      </c>
      <c r="J84" s="117" t="s">
        <v>2861</v>
      </c>
      <c r="K84" s="119">
        <v>1395982909</v>
      </c>
      <c r="L84" s="120" t="s">
        <v>1148</v>
      </c>
      <c r="M84" s="175">
        <v>1</v>
      </c>
      <c r="N84" s="120" t="s">
        <v>1151</v>
      </c>
      <c r="O84" s="120" t="s">
        <v>1148</v>
      </c>
      <c r="P84" s="80"/>
    </row>
    <row r="85" spans="1:16" s="7" customFormat="1" ht="24.75" customHeight="1" outlineLevel="1" x14ac:dyDescent="0.25">
      <c r="A85" s="138">
        <v>38</v>
      </c>
      <c r="B85" s="118" t="s">
        <v>2805</v>
      </c>
      <c r="C85" s="120" t="s">
        <v>31</v>
      </c>
      <c r="D85" s="117" t="s">
        <v>2839</v>
      </c>
      <c r="E85" s="139">
        <v>43895</v>
      </c>
      <c r="F85" s="139">
        <v>44165</v>
      </c>
      <c r="G85" s="166">
        <f t="shared" si="2"/>
        <v>9</v>
      </c>
      <c r="H85" s="118" t="s">
        <v>2888</v>
      </c>
      <c r="I85" s="117" t="s">
        <v>36</v>
      </c>
      <c r="J85" s="117" t="s">
        <v>2861</v>
      </c>
      <c r="K85" s="119">
        <v>767775298</v>
      </c>
      <c r="L85" s="120" t="s">
        <v>1148</v>
      </c>
      <c r="M85" s="175">
        <v>1</v>
      </c>
      <c r="N85" s="120" t="s">
        <v>1151</v>
      </c>
      <c r="O85" s="120" t="s">
        <v>1148</v>
      </c>
      <c r="P85" s="80"/>
    </row>
    <row r="86" spans="1:16" s="7" customFormat="1" ht="24.75" customHeight="1" outlineLevel="1" x14ac:dyDescent="0.25">
      <c r="A86" s="138">
        <v>39</v>
      </c>
      <c r="B86" s="118" t="s">
        <v>2805</v>
      </c>
      <c r="C86" s="120" t="s">
        <v>31</v>
      </c>
      <c r="D86" s="117" t="s">
        <v>2840</v>
      </c>
      <c r="E86" s="139">
        <v>43895</v>
      </c>
      <c r="F86" s="139">
        <v>44165</v>
      </c>
      <c r="G86" s="166">
        <f t="shared" si="2"/>
        <v>9</v>
      </c>
      <c r="H86" s="118" t="s">
        <v>2889</v>
      </c>
      <c r="I86" s="117" t="s">
        <v>36</v>
      </c>
      <c r="J86" s="117" t="s">
        <v>2861</v>
      </c>
      <c r="K86" s="119">
        <v>1237252626</v>
      </c>
      <c r="L86" s="120" t="s">
        <v>1148</v>
      </c>
      <c r="M86" s="175">
        <v>1</v>
      </c>
      <c r="N86" s="120" t="s">
        <v>1151</v>
      </c>
      <c r="O86" s="120" t="s">
        <v>1148</v>
      </c>
      <c r="P86" s="80"/>
    </row>
    <row r="87" spans="1:16" s="7" customFormat="1" ht="24.75" customHeight="1" outlineLevel="1" x14ac:dyDescent="0.25">
      <c r="A87" s="138">
        <v>40</v>
      </c>
      <c r="B87" s="118" t="s">
        <v>2805</v>
      </c>
      <c r="C87" s="120" t="s">
        <v>31</v>
      </c>
      <c r="D87" s="117" t="s">
        <v>2841</v>
      </c>
      <c r="E87" s="139">
        <v>43922</v>
      </c>
      <c r="F87" s="139">
        <v>44165</v>
      </c>
      <c r="G87" s="166">
        <f t="shared" si="2"/>
        <v>8.1</v>
      </c>
      <c r="H87" s="118" t="s">
        <v>2890</v>
      </c>
      <c r="I87" s="117" t="s">
        <v>36</v>
      </c>
      <c r="J87" s="117" t="s">
        <v>56</v>
      </c>
      <c r="K87" s="119">
        <v>3487137362</v>
      </c>
      <c r="L87" s="120" t="s">
        <v>1148</v>
      </c>
      <c r="M87" s="175">
        <v>1</v>
      </c>
      <c r="N87" s="120" t="s">
        <v>1151</v>
      </c>
      <c r="O87" s="120" t="s">
        <v>1148</v>
      </c>
      <c r="P87" s="80"/>
    </row>
    <row r="88" spans="1:16" s="7" customFormat="1" ht="24.75" customHeight="1" outlineLevel="1" x14ac:dyDescent="0.25">
      <c r="A88" s="138">
        <v>41</v>
      </c>
      <c r="B88" s="118" t="s">
        <v>2805</v>
      </c>
      <c r="C88" s="120" t="s">
        <v>31</v>
      </c>
      <c r="D88" s="117" t="s">
        <v>2842</v>
      </c>
      <c r="E88" s="139">
        <v>43922</v>
      </c>
      <c r="F88" s="139">
        <v>44165</v>
      </c>
      <c r="G88" s="166">
        <f t="shared" si="2"/>
        <v>8.1</v>
      </c>
      <c r="H88" s="118" t="s">
        <v>2891</v>
      </c>
      <c r="I88" s="117" t="s">
        <v>36</v>
      </c>
      <c r="J88" s="117" t="s">
        <v>2861</v>
      </c>
      <c r="K88" s="119">
        <v>4371541388</v>
      </c>
      <c r="L88" s="120" t="s">
        <v>1148</v>
      </c>
      <c r="M88" s="175">
        <v>1</v>
      </c>
      <c r="N88" s="120" t="s">
        <v>1151</v>
      </c>
      <c r="O88" s="120" t="s">
        <v>1148</v>
      </c>
      <c r="P88" s="80"/>
    </row>
    <row r="89" spans="1:16" s="7" customFormat="1" ht="24.75" customHeight="1" outlineLevel="1" x14ac:dyDescent="0.25">
      <c r="A89" s="138">
        <v>42</v>
      </c>
      <c r="B89" s="118" t="s">
        <v>2805</v>
      </c>
      <c r="C89" s="120" t="s">
        <v>31</v>
      </c>
      <c r="D89" s="117" t="s">
        <v>2843</v>
      </c>
      <c r="E89" s="139">
        <v>43922</v>
      </c>
      <c r="F89" s="139">
        <v>44165</v>
      </c>
      <c r="G89" s="166">
        <f t="shared" si="2"/>
        <v>8.1</v>
      </c>
      <c r="H89" s="118" t="s">
        <v>2892</v>
      </c>
      <c r="I89" s="117" t="s">
        <v>36</v>
      </c>
      <c r="J89" s="117" t="s">
        <v>2861</v>
      </c>
      <c r="K89" s="119">
        <v>3944486524</v>
      </c>
      <c r="L89" s="120" t="s">
        <v>1148</v>
      </c>
      <c r="M89" s="175">
        <v>1</v>
      </c>
      <c r="N89" s="120" t="s">
        <v>1151</v>
      </c>
      <c r="O89" s="120" t="s">
        <v>1148</v>
      </c>
      <c r="P89" s="80"/>
    </row>
    <row r="90" spans="1:16" s="7" customFormat="1" ht="24.75" customHeight="1" outlineLevel="1" x14ac:dyDescent="0.25">
      <c r="A90" s="138">
        <v>43</v>
      </c>
      <c r="B90" s="118" t="s">
        <v>2805</v>
      </c>
      <c r="C90" s="120" t="s">
        <v>31</v>
      </c>
      <c r="D90" s="117" t="s">
        <v>2844</v>
      </c>
      <c r="E90" s="139">
        <v>43922</v>
      </c>
      <c r="F90" s="139">
        <v>44165</v>
      </c>
      <c r="G90" s="166">
        <f t="shared" si="2"/>
        <v>8.1</v>
      </c>
      <c r="H90" s="118" t="s">
        <v>2893</v>
      </c>
      <c r="I90" s="117" t="s">
        <v>36</v>
      </c>
      <c r="J90" s="117" t="s">
        <v>2894</v>
      </c>
      <c r="K90" s="119">
        <v>2270915901</v>
      </c>
      <c r="L90" s="120" t="s">
        <v>1148</v>
      </c>
      <c r="M90" s="175">
        <v>1</v>
      </c>
      <c r="N90" s="120" t="s">
        <v>1151</v>
      </c>
      <c r="O90" s="120" t="s">
        <v>1148</v>
      </c>
      <c r="P90" s="80"/>
    </row>
    <row r="91" spans="1:16" s="7" customFormat="1" ht="24.75" customHeight="1" outlineLevel="1" x14ac:dyDescent="0.25">
      <c r="A91" s="138">
        <v>44</v>
      </c>
      <c r="B91" s="118" t="s">
        <v>2805</v>
      </c>
      <c r="C91" s="120" t="s">
        <v>31</v>
      </c>
      <c r="D91" s="117" t="s">
        <v>2845</v>
      </c>
      <c r="E91" s="139">
        <v>43922</v>
      </c>
      <c r="F91" s="139">
        <v>44165</v>
      </c>
      <c r="G91" s="166">
        <f>IF(AND(E91&lt;&gt;"",F91&lt;&gt;""),((F91-E91)/30),"")</f>
        <v>8.1</v>
      </c>
      <c r="H91" s="118" t="s">
        <v>2895</v>
      </c>
      <c r="I91" s="117" t="s">
        <v>36</v>
      </c>
      <c r="J91" s="117" t="s">
        <v>56</v>
      </c>
      <c r="K91" s="119">
        <v>3903503798</v>
      </c>
      <c r="L91" s="120" t="s">
        <v>1148</v>
      </c>
      <c r="M91" s="175">
        <v>1</v>
      </c>
      <c r="N91" s="120" t="s">
        <v>1151</v>
      </c>
      <c r="O91" s="120" t="s">
        <v>1148</v>
      </c>
      <c r="P91" s="80"/>
    </row>
    <row r="92" spans="1:16" s="7" customFormat="1" ht="24.75" customHeight="1" outlineLevel="1" x14ac:dyDescent="0.25">
      <c r="A92" s="138">
        <v>45</v>
      </c>
      <c r="B92" s="118"/>
      <c r="C92" s="120"/>
      <c r="D92" s="117"/>
      <c r="E92" s="139"/>
      <c r="F92" s="139"/>
      <c r="G92" s="166" t="str">
        <f t="shared" si="2"/>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HYPERLINK("#Integrante_5!A1","INICIO")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t="s">
        <v>2807</v>
      </c>
      <c r="E114" s="139">
        <v>43882</v>
      </c>
      <c r="F114" s="139">
        <v>44196</v>
      </c>
      <c r="G114" s="166">
        <f>IF(AND(E114&lt;&gt;"",F114&lt;&gt;""),((F114-E114)/30),"")</f>
        <v>10.466666666666667</v>
      </c>
      <c r="H114" s="118" t="s">
        <v>2853</v>
      </c>
      <c r="I114" s="117" t="s">
        <v>453</v>
      </c>
      <c r="J114" s="117" t="s">
        <v>963</v>
      </c>
      <c r="K114" s="68">
        <v>478749660</v>
      </c>
      <c r="L114" s="101">
        <f>+IF(AND(K114&gt;0,O114="Ejecución"),(K114/877802)*Tabla2812[[#This Row],[% participación]],IF(AND(K114&gt;0,O114&lt;&gt;"Ejecución"),"-",""))</f>
        <v>545.39595489643455</v>
      </c>
      <c r="M114" s="120" t="s">
        <v>1148</v>
      </c>
      <c r="N114" s="113">
        <v>1</v>
      </c>
      <c r="O114" s="171" t="s">
        <v>1150</v>
      </c>
      <c r="P114" s="79"/>
    </row>
    <row r="115" spans="1:16" s="6" customFormat="1" ht="24.75" customHeight="1" x14ac:dyDescent="0.25">
      <c r="A115" s="137">
        <v>2</v>
      </c>
      <c r="B115" s="169" t="s">
        <v>2672</v>
      </c>
      <c r="C115" s="170" t="s">
        <v>31</v>
      </c>
      <c r="D115" s="117" t="s">
        <v>2806</v>
      </c>
      <c r="E115" s="139">
        <v>43885</v>
      </c>
      <c r="F115" s="139">
        <v>44196</v>
      </c>
      <c r="G115" s="166">
        <f t="shared" ref="G115:G158" si="3">IF(AND(E115&lt;&gt;"",F115&lt;&gt;""),((F115-E115)/30),"")</f>
        <v>10.366666666666667</v>
      </c>
      <c r="H115" s="118" t="s">
        <v>2852</v>
      </c>
      <c r="I115" s="117" t="s">
        <v>453</v>
      </c>
      <c r="J115" s="117" t="s">
        <v>963</v>
      </c>
      <c r="K115" s="68">
        <v>679890876</v>
      </c>
      <c r="L115" s="101">
        <f>+IF(AND(K115&gt;0,O115="Ejecución"),(K115/877802)*Tabla2812[[#This Row],[% participación]],IF(AND(K115&gt;0,O115&lt;&gt;"Ejecución"),"-",""))</f>
        <v>774.53785249976647</v>
      </c>
      <c r="M115" s="120" t="s">
        <v>1148</v>
      </c>
      <c r="N115" s="113">
        <v>1</v>
      </c>
      <c r="O115" s="171" t="s">
        <v>1150</v>
      </c>
      <c r="P115" s="79"/>
    </row>
    <row r="116" spans="1:16" s="6" customFormat="1" ht="24.75" customHeight="1" x14ac:dyDescent="0.25">
      <c r="A116" s="137">
        <v>3</v>
      </c>
      <c r="B116" s="169" t="s">
        <v>2672</v>
      </c>
      <c r="C116" s="170" t="s">
        <v>31</v>
      </c>
      <c r="D116" s="117" t="s">
        <v>2846</v>
      </c>
      <c r="E116" s="139">
        <v>44168</v>
      </c>
      <c r="F116" s="139">
        <v>44773</v>
      </c>
      <c r="G116" s="166">
        <f t="shared" si="3"/>
        <v>20.166666666666668</v>
      </c>
      <c r="H116" s="118" t="s">
        <v>2889</v>
      </c>
      <c r="I116" s="117" t="s">
        <v>36</v>
      </c>
      <c r="J116" s="117" t="s">
        <v>2861</v>
      </c>
      <c r="K116" s="68">
        <v>2631382905</v>
      </c>
      <c r="L116" s="101">
        <f>+IF(AND(K116&gt;0,O116="Ejecución"),(K116/877802)*Tabla2812[[#This Row],[% participación]],IF(AND(K116&gt;0,O116&lt;&gt;"Ejecución"),"-",""))</f>
        <v>2997.6952718266762</v>
      </c>
      <c r="M116" s="120" t="s">
        <v>1148</v>
      </c>
      <c r="N116" s="113">
        <f t="shared" ref="N116:N158" si="4">+IF(M116="No",1,IF(M116="Si","Ingrese %",""))</f>
        <v>1</v>
      </c>
      <c r="O116" s="171" t="s">
        <v>1150</v>
      </c>
      <c r="P116" s="79"/>
    </row>
    <row r="117" spans="1:16" s="6" customFormat="1" ht="24.75" customHeight="1" outlineLevel="1" x14ac:dyDescent="0.25">
      <c r="A117" s="137">
        <v>4</v>
      </c>
      <c r="B117" s="169" t="s">
        <v>2672</v>
      </c>
      <c r="C117" s="170" t="s">
        <v>31</v>
      </c>
      <c r="D117" s="117" t="s">
        <v>2847</v>
      </c>
      <c r="E117" s="139">
        <v>44168</v>
      </c>
      <c r="F117" s="139">
        <v>44773</v>
      </c>
      <c r="G117" s="166">
        <f t="shared" si="3"/>
        <v>20.166666666666668</v>
      </c>
      <c r="H117" s="118" t="s">
        <v>2889</v>
      </c>
      <c r="I117" s="117" t="s">
        <v>36</v>
      </c>
      <c r="J117" s="117" t="s">
        <v>2861</v>
      </c>
      <c r="K117" s="68">
        <v>1945343790</v>
      </c>
      <c r="L117" s="101">
        <f>+IF(AND(K117&gt;0,O117="Ejecución"),(K117/877802)*Tabla2812[[#This Row],[% participación]],IF(AND(K117&gt;0,O117&lt;&gt;"Ejecución"),"-",""))</f>
        <v>2216.1532896940312</v>
      </c>
      <c r="M117" s="120" t="s">
        <v>1148</v>
      </c>
      <c r="N117" s="113">
        <f t="shared" si="4"/>
        <v>1</v>
      </c>
      <c r="O117" s="171" t="s">
        <v>1150</v>
      </c>
      <c r="P117" s="79"/>
    </row>
    <row r="118" spans="1:16" s="7" customFormat="1" ht="24.75" customHeight="1" outlineLevel="1" x14ac:dyDescent="0.25">
      <c r="A118" s="138">
        <v>5</v>
      </c>
      <c r="B118" s="169" t="s">
        <v>2672</v>
      </c>
      <c r="C118" s="170" t="s">
        <v>31</v>
      </c>
      <c r="D118" s="117" t="s">
        <v>2848</v>
      </c>
      <c r="E118" s="139">
        <v>44168</v>
      </c>
      <c r="F118" s="139">
        <v>44773</v>
      </c>
      <c r="G118" s="166">
        <f t="shared" si="3"/>
        <v>20.166666666666668</v>
      </c>
      <c r="H118" s="118" t="s">
        <v>2896</v>
      </c>
      <c r="I118" s="117" t="s">
        <v>36</v>
      </c>
      <c r="J118" s="117" t="s">
        <v>2897</v>
      </c>
      <c r="K118" s="68">
        <v>5292821131</v>
      </c>
      <c r="L118" s="101">
        <f>+IF(AND(K118&gt;0,O118="Ejecución"),(K118/877802)*Tabla2812[[#This Row],[% participación]],IF(AND(K118&gt;0,O118&lt;&gt;"Ejecución"),"-",""))</f>
        <v>6029.6298379361178</v>
      </c>
      <c r="M118" s="120" t="s">
        <v>1148</v>
      </c>
      <c r="N118" s="113">
        <f t="shared" si="4"/>
        <v>1</v>
      </c>
      <c r="O118" s="171" t="s">
        <v>1150</v>
      </c>
      <c r="P118" s="80"/>
    </row>
    <row r="119" spans="1:16" s="7" customFormat="1" ht="24.75" customHeight="1" outlineLevel="1" x14ac:dyDescent="0.25">
      <c r="A119" s="138">
        <v>6</v>
      </c>
      <c r="B119" s="169" t="s">
        <v>2672</v>
      </c>
      <c r="C119" s="170" t="s">
        <v>31</v>
      </c>
      <c r="D119" s="117" t="s">
        <v>2849</v>
      </c>
      <c r="E119" s="139">
        <v>44168</v>
      </c>
      <c r="F119" s="139">
        <v>44773</v>
      </c>
      <c r="G119" s="166">
        <f t="shared" si="3"/>
        <v>20.166666666666668</v>
      </c>
      <c r="H119" s="118" t="s">
        <v>2896</v>
      </c>
      <c r="I119" s="117" t="s">
        <v>36</v>
      </c>
      <c r="J119" s="117" t="s">
        <v>2861</v>
      </c>
      <c r="K119" s="68">
        <v>9366140059</v>
      </c>
      <c r="L119" s="101">
        <f>+IF(AND(K119&gt;0,O119="Ejecución"),(K119/877802)*Tabla2812[[#This Row],[% participación]],IF(AND(K119&gt;0,O119&lt;&gt;"Ejecución"),"-",""))</f>
        <v>10669.991705418763</v>
      </c>
      <c r="M119" s="120" t="s">
        <v>1148</v>
      </c>
      <c r="N119" s="113">
        <f t="shared" si="4"/>
        <v>1</v>
      </c>
      <c r="O119" s="171" t="s">
        <v>1150</v>
      </c>
      <c r="P119" s="80"/>
    </row>
    <row r="120" spans="1:16" s="7" customFormat="1" ht="24.75" customHeight="1" outlineLevel="1" x14ac:dyDescent="0.25">
      <c r="A120" s="138">
        <v>7</v>
      </c>
      <c r="B120" s="169" t="s">
        <v>2672</v>
      </c>
      <c r="C120" s="170" t="s">
        <v>31</v>
      </c>
      <c r="D120" s="117" t="s">
        <v>2850</v>
      </c>
      <c r="E120" s="139">
        <v>44168</v>
      </c>
      <c r="F120" s="139">
        <v>44773</v>
      </c>
      <c r="G120" s="166">
        <f t="shared" si="3"/>
        <v>20.166666666666668</v>
      </c>
      <c r="H120" s="118" t="s">
        <v>2896</v>
      </c>
      <c r="I120" s="117" t="s">
        <v>36</v>
      </c>
      <c r="J120" s="117" t="s">
        <v>56</v>
      </c>
      <c r="K120" s="68">
        <v>8897072767</v>
      </c>
      <c r="L120" s="101">
        <f>+IF(AND(K120&gt;0,O120="Ejecución"),(K120/877802)*Tabla2812[[#This Row],[% participación]],IF(AND(K120&gt;0,O120&lt;&gt;"Ejecución"),"-",""))</f>
        <v>10135.625991966297</v>
      </c>
      <c r="M120" s="120" t="s">
        <v>1148</v>
      </c>
      <c r="N120" s="113">
        <f t="shared" si="4"/>
        <v>1</v>
      </c>
      <c r="O120" s="171" t="s">
        <v>1150</v>
      </c>
      <c r="P120" s="80"/>
    </row>
    <row r="121" spans="1:16" s="7" customFormat="1" ht="24.75" customHeight="1" outlineLevel="1" x14ac:dyDescent="0.25">
      <c r="A121" s="138">
        <v>8</v>
      </c>
      <c r="B121" s="169" t="s">
        <v>2672</v>
      </c>
      <c r="C121" s="170" t="s">
        <v>31</v>
      </c>
      <c r="D121" s="117" t="s">
        <v>2851</v>
      </c>
      <c r="E121" s="139">
        <v>44168</v>
      </c>
      <c r="F121" s="139">
        <v>44773</v>
      </c>
      <c r="G121" s="166">
        <f t="shared" si="3"/>
        <v>20.166666666666668</v>
      </c>
      <c r="H121" s="115" t="s">
        <v>2896</v>
      </c>
      <c r="I121" s="117" t="s">
        <v>36</v>
      </c>
      <c r="J121" s="117" t="s">
        <v>56</v>
      </c>
      <c r="K121" s="68">
        <v>7906064505</v>
      </c>
      <c r="L121" s="101">
        <f>+IF(AND(K121&gt;0,O121="Ejecución"),(K121/877802)*Tabla2812[[#This Row],[% participación]],IF(AND(K121&gt;0,O121&lt;&gt;"Ejecución"),"-",""))</f>
        <v>9006.6603915233736</v>
      </c>
      <c r="M121" s="120" t="s">
        <v>1148</v>
      </c>
      <c r="N121" s="113">
        <f t="shared" si="4"/>
        <v>1</v>
      </c>
      <c r="O121" s="171" t="s">
        <v>1150</v>
      </c>
      <c r="P121" s="80"/>
    </row>
    <row r="122" spans="1:16" s="7" customFormat="1" ht="24.75" customHeight="1" outlineLevel="1" x14ac:dyDescent="0.25">
      <c r="A122" s="138">
        <v>9</v>
      </c>
      <c r="B122" s="169" t="s">
        <v>2672</v>
      </c>
      <c r="C122" s="170" t="s">
        <v>31</v>
      </c>
      <c r="D122" s="117" t="s">
        <v>2898</v>
      </c>
      <c r="E122" s="139">
        <v>44168</v>
      </c>
      <c r="F122" s="139">
        <v>44773</v>
      </c>
      <c r="G122" s="166">
        <f t="shared" si="3"/>
        <v>20.166666666666668</v>
      </c>
      <c r="H122" s="118" t="s">
        <v>2905</v>
      </c>
      <c r="I122" s="117" t="s">
        <v>453</v>
      </c>
      <c r="J122" s="117" t="s">
        <v>976</v>
      </c>
      <c r="K122" s="68">
        <v>1169318667</v>
      </c>
      <c r="L122" s="101">
        <f>+IF(AND(K122&gt;0,O122="Ejecución"),(K122/877802)*Tabla2812[[#This Row],[% participación]],IF(AND(K122&gt;0,O122&lt;&gt;"Ejecución"),"-",""))</f>
        <v>1332.0984310812689</v>
      </c>
      <c r="M122" s="120" t="s">
        <v>1148</v>
      </c>
      <c r="N122" s="113">
        <f t="shared" si="4"/>
        <v>1</v>
      </c>
      <c r="O122" s="171" t="s">
        <v>1150</v>
      </c>
      <c r="P122" s="80"/>
    </row>
    <row r="123" spans="1:16" s="7" customFormat="1" ht="24.75" customHeight="1" outlineLevel="1" x14ac:dyDescent="0.25">
      <c r="A123" s="138">
        <v>10</v>
      </c>
      <c r="B123" s="169" t="s">
        <v>2672</v>
      </c>
      <c r="C123" s="170" t="s">
        <v>31</v>
      </c>
      <c r="D123" s="117" t="s">
        <v>2899</v>
      </c>
      <c r="E123" s="139">
        <v>44168</v>
      </c>
      <c r="F123" s="139">
        <v>44773</v>
      </c>
      <c r="G123" s="166">
        <f t="shared" si="3"/>
        <v>20.166666666666668</v>
      </c>
      <c r="H123" s="118" t="s">
        <v>2906</v>
      </c>
      <c r="I123" s="117" t="s">
        <v>453</v>
      </c>
      <c r="J123" s="117" t="s">
        <v>2907</v>
      </c>
      <c r="K123" s="68">
        <v>1511515236</v>
      </c>
      <c r="L123" s="101">
        <f>+IF(AND(K123&gt;0,O123="Ejecución"),(K123/877802)*Tabla2812[[#This Row],[% participación]],IF(AND(K123&gt;0,O123&lt;&gt;"Ejecución"),"-",""))</f>
        <v>1721.9318661839459</v>
      </c>
      <c r="M123" s="120" t="s">
        <v>1148</v>
      </c>
      <c r="N123" s="113">
        <f t="shared" si="4"/>
        <v>1</v>
      </c>
      <c r="O123" s="171" t="s">
        <v>1150</v>
      </c>
      <c r="P123" s="80"/>
    </row>
    <row r="124" spans="1:16" s="7" customFormat="1" ht="24.75" customHeight="1" outlineLevel="1" x14ac:dyDescent="0.25">
      <c r="A124" s="138">
        <v>11</v>
      </c>
      <c r="B124" s="169" t="s">
        <v>2672</v>
      </c>
      <c r="C124" s="170" t="s">
        <v>31</v>
      </c>
      <c r="D124" s="117" t="s">
        <v>2900</v>
      </c>
      <c r="E124" s="139">
        <v>44168</v>
      </c>
      <c r="F124" s="139">
        <v>44773</v>
      </c>
      <c r="G124" s="166">
        <f t="shared" si="3"/>
        <v>20.166666666666668</v>
      </c>
      <c r="H124" s="118" t="s">
        <v>2906</v>
      </c>
      <c r="I124" s="117" t="s">
        <v>453</v>
      </c>
      <c r="J124" s="117" t="s">
        <v>966</v>
      </c>
      <c r="K124" s="68">
        <v>2212536386</v>
      </c>
      <c r="L124" s="101">
        <f>+IF(AND(K124&gt;0,O124="Ejecución"),(K124/877802)*Tabla2812[[#This Row],[% participación]],IF(AND(K124&gt;0,O124&lt;&gt;"Ejecución"),"-",""))</f>
        <v>2520.5415184745534</v>
      </c>
      <c r="M124" s="120" t="s">
        <v>1148</v>
      </c>
      <c r="N124" s="113">
        <f t="shared" si="4"/>
        <v>1</v>
      </c>
      <c r="O124" s="171" t="s">
        <v>1150</v>
      </c>
      <c r="P124" s="80"/>
    </row>
    <row r="125" spans="1:16" s="7" customFormat="1" ht="24.75" customHeight="1" outlineLevel="1" x14ac:dyDescent="0.25">
      <c r="A125" s="138">
        <v>12</v>
      </c>
      <c r="B125" s="169" t="s">
        <v>2672</v>
      </c>
      <c r="C125" s="170" t="s">
        <v>31</v>
      </c>
      <c r="D125" s="117" t="s">
        <v>2901</v>
      </c>
      <c r="E125" s="139">
        <v>44168</v>
      </c>
      <c r="F125" s="139">
        <v>44773</v>
      </c>
      <c r="G125" s="166">
        <f t="shared" si="3"/>
        <v>20.166666666666668</v>
      </c>
      <c r="H125" s="118" t="s">
        <v>2906</v>
      </c>
      <c r="I125" s="117" t="s">
        <v>453</v>
      </c>
      <c r="J125" s="117" t="s">
        <v>966</v>
      </c>
      <c r="K125" s="68">
        <v>2212536386</v>
      </c>
      <c r="L125" s="101">
        <f>+IF(AND(K125&gt;0,O125="Ejecución"),(K125/877802)*Tabla2812[[#This Row],[% participación]],IF(AND(K125&gt;0,O125&lt;&gt;"Ejecución"),"-",""))</f>
        <v>2520.5415184745534</v>
      </c>
      <c r="M125" s="120" t="s">
        <v>1148</v>
      </c>
      <c r="N125" s="113">
        <f t="shared" si="4"/>
        <v>1</v>
      </c>
      <c r="O125" s="171" t="s">
        <v>1150</v>
      </c>
      <c r="P125" s="80"/>
    </row>
    <row r="126" spans="1:16" s="7" customFormat="1" ht="24.75" customHeight="1" outlineLevel="1" x14ac:dyDescent="0.25">
      <c r="A126" s="138">
        <v>13</v>
      </c>
      <c r="B126" s="169" t="s">
        <v>2672</v>
      </c>
      <c r="C126" s="170" t="s">
        <v>31</v>
      </c>
      <c r="D126" s="117" t="s">
        <v>2902</v>
      </c>
      <c r="E126" s="139">
        <v>44168</v>
      </c>
      <c r="F126" s="139">
        <v>44773</v>
      </c>
      <c r="G126" s="166">
        <f t="shared" si="3"/>
        <v>20.166666666666668</v>
      </c>
      <c r="H126" s="118" t="s">
        <v>2906</v>
      </c>
      <c r="I126" s="117" t="s">
        <v>453</v>
      </c>
      <c r="J126" s="117" t="s">
        <v>974</v>
      </c>
      <c r="K126" s="68">
        <v>2960773696</v>
      </c>
      <c r="L126" s="101">
        <f>+IF(AND(K126&gt;0,O126="Ejecución"),(K126/877802)*Tabla2812[[#This Row],[% participación]],IF(AND(K126&gt;0,O126&lt;&gt;"Ejecución"),"-",""))</f>
        <v>3372.9402484842822</v>
      </c>
      <c r="M126" s="120" t="s">
        <v>1148</v>
      </c>
      <c r="N126" s="113">
        <f t="shared" si="4"/>
        <v>1</v>
      </c>
      <c r="O126" s="171" t="s">
        <v>1150</v>
      </c>
      <c r="P126" s="80"/>
    </row>
    <row r="127" spans="1:16" s="7" customFormat="1" ht="24.75" customHeight="1" outlineLevel="1" x14ac:dyDescent="0.25">
      <c r="A127" s="138">
        <v>14</v>
      </c>
      <c r="B127" s="169" t="s">
        <v>2672</v>
      </c>
      <c r="C127" s="170" t="s">
        <v>31</v>
      </c>
      <c r="D127" s="117" t="s">
        <v>2903</v>
      </c>
      <c r="E127" s="139">
        <v>44168</v>
      </c>
      <c r="F127" s="139">
        <v>44773</v>
      </c>
      <c r="G127" s="166">
        <f t="shared" si="3"/>
        <v>20.166666666666668</v>
      </c>
      <c r="H127" s="118" t="s">
        <v>2908</v>
      </c>
      <c r="I127" s="117" t="s">
        <v>453</v>
      </c>
      <c r="J127" s="117" t="s">
        <v>980</v>
      </c>
      <c r="K127" s="68">
        <v>2621910773</v>
      </c>
      <c r="L127" s="101">
        <f>+IF(AND(K127&gt;0,O127="Ejecución"),(K127/877802)*Tabla2812[[#This Row],[% participación]],IF(AND(K127&gt;0,O127&lt;&gt;"Ejecución"),"-",""))</f>
        <v>2986.904533140731</v>
      </c>
      <c r="M127" s="120" t="s">
        <v>1148</v>
      </c>
      <c r="N127" s="113">
        <f t="shared" si="4"/>
        <v>1</v>
      </c>
      <c r="O127" s="171" t="s">
        <v>1150</v>
      </c>
      <c r="P127" s="80"/>
    </row>
    <row r="128" spans="1:16" s="7" customFormat="1" ht="24.75" customHeight="1" outlineLevel="1" x14ac:dyDescent="0.25">
      <c r="A128" s="138">
        <v>15</v>
      </c>
      <c r="B128" s="169" t="s">
        <v>2672</v>
      </c>
      <c r="C128" s="170" t="s">
        <v>31</v>
      </c>
      <c r="D128" s="117" t="s">
        <v>2904</v>
      </c>
      <c r="E128" s="139">
        <v>44168</v>
      </c>
      <c r="F128" s="139">
        <v>44773</v>
      </c>
      <c r="G128" s="166">
        <f t="shared" si="3"/>
        <v>20.166666666666668</v>
      </c>
      <c r="H128" s="118" t="s">
        <v>2890</v>
      </c>
      <c r="I128" s="117" t="s">
        <v>453</v>
      </c>
      <c r="J128" s="117" t="s">
        <v>970</v>
      </c>
      <c r="K128" s="68">
        <v>2069324033</v>
      </c>
      <c r="L128" s="101">
        <f>+IF(AND(K128&gt;0,O128="Ejecución"),(K128/877802)*Tabla2812[[#This Row],[% participación]],IF(AND(K128&gt;0,O128&lt;&gt;"Ejecución"),"-",""))</f>
        <v>2357.3927070113759</v>
      </c>
      <c r="M128" s="120" t="s">
        <v>1148</v>
      </c>
      <c r="N128" s="113">
        <f t="shared" si="4"/>
        <v>1</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+IF(AND(K129&gt;0,O129="Ejecución"),(K129/877802)*Tabla2812[[#This Row],[% participación]],IF(AND(K129&gt;0,O129&lt;&gt;"Ejecución"),"-",""))</f>
        <v/>
      </c>
      <c r="M129" s="120"/>
      <c r="N129" s="113"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+IF(AND(K130&gt;0,O130="Ejecución"),(K130/877802)*Tabla2812[[#This Row],[% participación]],IF(AND(K130&gt;0,O130&lt;&gt;"Ejecución"),"-",""))</f>
        <v/>
      </c>
      <c r="M130" s="120"/>
      <c r="N130" s="113"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+IF(AND(K131&gt;0,O131="Ejecución"),(K131/877802)*Tabla2812[[#This Row],[% participación]],IF(AND(K131&gt;0,O131&lt;&gt;"Ejecución"),"-",""))</f>
        <v/>
      </c>
      <c r="M131" s="120"/>
      <c r="N131" s="113"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+IF(AND(K132&gt;0,O132="Ejecución"),(K132/877802)*Tabla2812[[#This Row],[% participación]],IF(AND(K132&gt;0,O132&lt;&gt;"Ejecución"),"-",""))</f>
        <v/>
      </c>
      <c r="M132" s="120"/>
      <c r="N132" s="113"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+IF(AND(K133&gt;0,O133="Ejecución"),(K133/877802)*Tabla2812[[#This Row],[% participación]],IF(AND(K133&gt;0,O133&lt;&gt;"Ejecución"),"-",""))</f>
        <v/>
      </c>
      <c r="M133" s="120"/>
      <c r="N133" s="113"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+IF(AND(K134&gt;0,O134="Ejecución"),(K134/877802)*Tabla2812[[#This Row],[% participación]],IF(AND(K134&gt;0,O134&lt;&gt;"Ejecución"),"-",""))</f>
        <v/>
      </c>
      <c r="M134" s="120"/>
      <c r="N134" s="113"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+IF(AND(K135&gt;0,O135="Ejecución"),(K135/877802)*Tabla2812[[#This Row],[% participación]],IF(AND(K135&gt;0,O135&lt;&gt;"Ejecución"),"-",""))</f>
        <v/>
      </c>
      <c r="M135" s="120"/>
      <c r="N135" s="113"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+IF(AND(K136&gt;0,O136="Ejecución"),(K136/877802)*Tabla2812[[#This Row],[% participación]],IF(AND(K136&gt;0,O136&lt;&gt;"Ejecución"),"-",""))</f>
        <v/>
      </c>
      <c r="M136" s="120"/>
      <c r="N136" s="113"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+IF(AND(K137&gt;0,O137="Ejecución"),(K137/877802)*Tabla2812[[#This Row],[% participación]],IF(AND(K137&gt;0,O137&lt;&gt;"Ejecución"),"-",""))</f>
        <v/>
      </c>
      <c r="M137" s="120"/>
      <c r="N137" s="113"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+IF(AND(K138&gt;0,O138="Ejecución"),(K138/877802)*Tabla2812[[#This Row],[% participación]],IF(AND(K138&gt;0,O138&lt;&gt;"Ejecución"),"-",""))</f>
        <v/>
      </c>
      <c r="M138" s="120"/>
      <c r="N138" s="113"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+IF(AND(K139&gt;0,O139="Ejecución"),(K139/877802)*Tabla2812[[#This Row],[% participación]],IF(AND(K139&gt;0,O139&lt;&gt;"Ejecución"),"-",""))</f>
        <v/>
      </c>
      <c r="M139" s="120"/>
      <c r="N139" s="113"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+IF(AND(K140&gt;0,O140="Ejecución"),(K140/877802)*Tabla2812[[#This Row],[% participación]],IF(AND(K140&gt;0,O140&lt;&gt;"Ejecución"),"-",""))</f>
        <v/>
      </c>
      <c r="M140" s="120"/>
      <c r="N140" s="113"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+IF(AND(K141&gt;0,O141="Ejecución"),(K141/877802)*Tabla2812[[#This Row],[% participación]],IF(AND(K141&gt;0,O141&lt;&gt;"Ejecución"),"-",""))</f>
        <v/>
      </c>
      <c r="M141" s="120"/>
      <c r="N141" s="113"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+IF(AND(K142&gt;0,O142="Ejecución"),(K142/877802)*Tabla2812[[#This Row],[% participación]],IF(AND(K142&gt;0,O142&lt;&gt;"Ejecución"),"-",""))</f>
        <v/>
      </c>
      <c r="M142" s="120"/>
      <c r="N142" s="113"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+IF(AND(K143&gt;0,O143="Ejecución"),(K143/877802)*Tabla2812[[#This Row],[% participación]],IF(AND(K143&gt;0,O143&lt;&gt;"Ejecución"),"-",""))</f>
        <v/>
      </c>
      <c r="M143" s="120"/>
      <c r="N143" s="176" t="str">
        <f>+IF(M142="No",1,IF(M142="Si","Ingrese %",""))</f>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+IF(AND(K144&gt;0,O144="Ejecución"),(K144/877802)*Tabla2812[[#This Row],[% participación]],IF(AND(K144&gt;0,O144&lt;&gt;"Ejecución"),"-",""))</f>
        <v/>
      </c>
      <c r="M144" s="120"/>
      <c r="N144" s="113"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+IF(AND(K145&gt;0,O145="Ejecución"),(K145/877802)*Tabla2812[[#This Row],[% participación]],IF(AND(K145&gt;0,O145&lt;&gt;"Ejecución"),"-",""))</f>
        <v/>
      </c>
      <c r="M145" s="120"/>
      <c r="N145" s="113"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+IF(AND(K146&gt;0,O146="Ejecución"),(K146/877802)*Tabla2812[[#This Row],[% participación]],IF(AND(K146&gt;0,O146&lt;&gt;"Ejecución"),"-",""))</f>
        <v/>
      </c>
      <c r="M146" s="120"/>
      <c r="N146" s="113"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+IF(AND(K147&gt;0,O147="Ejecución"),(K147/877802)*Tabla2812[[#This Row],[% participación]],IF(AND(K147&gt;0,O147&lt;&gt;"Ejecución"),"-",""))</f>
        <v/>
      </c>
      <c r="M147" s="120"/>
      <c r="N147" s="113"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+IF(AND(K148&gt;0,O148="Ejecución"),(K148/877802)*Tabla2812[[#This Row],[% participación]],IF(AND(K148&gt;0,O148&lt;&gt;"Ejecución"),"-",""))</f>
        <v/>
      </c>
      <c r="M148" s="120"/>
      <c r="N148" s="113"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+IF(AND(K149&gt;0,O149="Ejecución"),(K149/877802)*Tabla2812[[#This Row],[% participación]],IF(AND(K149&gt;0,O149&lt;&gt;"Ejecución"),"-",""))</f>
        <v/>
      </c>
      <c r="M149" s="120"/>
      <c r="N149" s="113"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+IF(AND(K150&gt;0,O150="Ejecución"),(K150/877802)*Tabla2812[[#This Row],[% participación]],IF(AND(K150&gt;0,O150&lt;&gt;"Ejecución"),"-",""))</f>
        <v/>
      </c>
      <c r="M150" s="120"/>
      <c r="N150" s="113"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+IF(AND(K151&gt;0,O151="Ejecución"),(K151/877802)*Tabla2812[[#This Row],[% participación]],IF(AND(K151&gt;0,O151&lt;&gt;"Ejecución"),"-",""))</f>
        <v/>
      </c>
      <c r="M151" s="120"/>
      <c r="N151" s="113"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+IF(AND(K152&gt;0,O152="Ejecución"),(K152/877802)*Tabla2812[[#This Row],[% participación]],IF(AND(K152&gt;0,O152&lt;&gt;"Ejecución"),"-",""))</f>
        <v/>
      </c>
      <c r="M152" s="120"/>
      <c r="N152" s="113"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+IF(AND(K153&gt;0,O153="Ejecución"),(K153/877802)*Tabla2812[[#This Row],[% participación]],IF(AND(K153&gt;0,O153&lt;&gt;"Ejecución"),"-",""))</f>
        <v/>
      </c>
      <c r="M153" s="120"/>
      <c r="N153" s="113"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+IF(AND(K154&gt;0,O154="Ejecución"),(K154/877802)*Tabla2812[[#This Row],[% participación]],IF(AND(K154&gt;0,O154&lt;&gt;"Ejecución"),"-",""))</f>
        <v/>
      </c>
      <c r="M154" s="120"/>
      <c r="N154" s="113"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+IF(AND(K155&gt;0,O155="Ejecución"),(K155/877802)*Tabla2812[[#This Row],[% participación]],IF(AND(K155&gt;0,O155&lt;&gt;"Ejecución"),"-",""))</f>
        <v/>
      </c>
      <c r="M155" s="120"/>
      <c r="N155" s="113"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+IF(AND(K156&gt;0,O156="Ejecución"),(K156/877802)*Tabla2812[[#This Row],[% participación]],IF(AND(K156&gt;0,O156&lt;&gt;"Ejecución"),"-",""))</f>
        <v/>
      </c>
      <c r="M156" s="120"/>
      <c r="N156" s="113"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+IF(AND(K157&gt;0,O157="Ejecución"),(K157/877802)*Tabla2812[[#This Row],[% participación]],IF(AND(K157&gt;0,O157&lt;&gt;"Ejecución"),"-",""))</f>
        <v/>
      </c>
      <c r="M157" s="120"/>
      <c r="N157" s="113"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+IF(AND(K158&gt;0,O158="Ejecución"),(K158/877802)*Tabla2812[[#This Row],[% participación]],IF(AND(K158&gt;0,O158&lt;&gt;"Ejecución"),"-",""))</f>
        <v/>
      </c>
      <c r="M158" s="120"/>
      <c r="N158" s="113" t="str">
        <f t="shared" si="4"/>
        <v/>
      </c>
      <c r="O158" s="171" t="s">
        <v>1150</v>
      </c>
      <c r="P158" s="80"/>
    </row>
    <row r="159" spans="1:16" ht="23.1" customHeight="1" thickBot="1" x14ac:dyDescent="0.3">
      <c r="O159" s="179" t="str">
        <f>HYPERLINK("#Integrante_5!A1","INICIO")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25">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8" t="s">
        <v>1148</v>
      </c>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t="s">
        <v>26</v>
      </c>
      <c r="E165" s="8"/>
      <c r="F165" s="5"/>
      <c r="G165" s="108" t="s">
        <v>26</v>
      </c>
      <c r="I165" s="255" t="s">
        <v>2648</v>
      </c>
      <c r="J165" s="256"/>
      <c r="K165" s="256"/>
      <c r="L165" s="256"/>
      <c r="M165" s="256"/>
      <c r="N165" s="256"/>
      <c r="O165" s="257"/>
      <c r="U165" s="51"/>
    </row>
    <row r="166" spans="1:28" x14ac:dyDescent="0.25">
      <c r="A166" s="9"/>
      <c r="B166" s="266" t="s">
        <v>2663</v>
      </c>
      <c r="C166" s="266"/>
      <c r="D166" s="266"/>
      <c r="E166" s="8"/>
      <c r="F166" s="5"/>
      <c r="H166" s="82" t="s">
        <v>2662</v>
      </c>
      <c r="I166" s="255"/>
      <c r="J166" s="256"/>
      <c r="K166" s="256"/>
      <c r="L166" s="256"/>
      <c r="M166" s="256"/>
      <c r="N166" s="256"/>
      <c r="O166" s="257"/>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2678</v>
      </c>
      <c r="B170" s="203"/>
      <c r="C170" s="203"/>
      <c r="D170" s="203"/>
      <c r="E170" s="203"/>
      <c r="F170" s="203"/>
      <c r="G170" s="203"/>
      <c r="H170" s="203"/>
      <c r="I170" s="203"/>
      <c r="J170" s="203"/>
      <c r="K170" s="203"/>
      <c r="L170" s="203"/>
      <c r="M170" s="203"/>
      <c r="N170" s="203"/>
      <c r="O170" s="207"/>
      <c r="P170" s="77"/>
    </row>
    <row r="171" spans="1:28" ht="15" customHeight="1" x14ac:dyDescent="0.25">
      <c r="A171" s="223" t="s">
        <v>2677</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2671</v>
      </c>
      <c r="C174" s="258"/>
      <c r="D174" s="258"/>
      <c r="E174" s="258"/>
      <c r="F174" s="258"/>
      <c r="G174" s="258"/>
      <c r="H174" s="20"/>
      <c r="I174" s="262" t="s">
        <v>2679</v>
      </c>
      <c r="J174" s="263"/>
      <c r="K174" s="263"/>
      <c r="L174" s="263"/>
      <c r="M174" s="263"/>
      <c r="O174" s="179" t="str">
        <f>HYPERLINK("#Integrante_5!A1","INICIO")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2680</v>
      </c>
      <c r="O175" s="8"/>
      <c r="Q175" s="19"/>
      <c r="R175" s="19"/>
      <c r="S175" s="158"/>
      <c r="T175" s="19"/>
      <c r="U175" s="19"/>
      <c r="V175" s="19"/>
      <c r="W175" s="19"/>
      <c r="X175" s="19"/>
      <c r="Y175" s="19"/>
      <c r="Z175" s="19"/>
      <c r="AA175" s="19"/>
      <c r="AB175" s="19"/>
    </row>
    <row r="176" spans="1:28" ht="23.25" x14ac:dyDescent="0.25">
      <c r="A176" s="9"/>
      <c r="B176" s="259"/>
      <c r="C176" s="260"/>
      <c r="D176" s="261"/>
      <c r="E176" s="158" t="s">
        <v>2621</v>
      </c>
      <c r="F176" s="158" t="s">
        <v>2622</v>
      </c>
      <c r="G176" s="158" t="s">
        <v>2623</v>
      </c>
      <c r="H176" s="5"/>
      <c r="I176" s="259"/>
      <c r="J176" s="260"/>
      <c r="K176" s="260"/>
      <c r="L176" s="261"/>
      <c r="M176" s="241"/>
      <c r="O176" s="8"/>
      <c r="Q176" s="19"/>
      <c r="R176" s="19"/>
      <c r="S176" s="158" t="s">
        <v>2623</v>
      </c>
      <c r="T176" s="19"/>
      <c r="U176" s="19"/>
      <c r="V176" s="19"/>
      <c r="W176" s="19"/>
      <c r="X176" s="19"/>
      <c r="Y176" s="19"/>
      <c r="Z176" s="19"/>
      <c r="AA176" s="19"/>
      <c r="AB176" s="19"/>
    </row>
    <row r="177" spans="1:28" ht="23.25" x14ac:dyDescent="0.25">
      <c r="A177" s="9"/>
      <c r="B177" s="229" t="s">
        <v>2671</v>
      </c>
      <c r="C177" s="229"/>
      <c r="D177" s="229"/>
      <c r="E177" s="24">
        <v>0.02</v>
      </c>
      <c r="F177" s="172">
        <v>0.03</v>
      </c>
      <c r="G177" s="173">
        <f>IF(F177&gt;0,SUM(E177+F177),"")</f>
        <v>0.05</v>
      </c>
      <c r="H177" s="5"/>
      <c r="I177" s="220" t="s">
        <v>2673</v>
      </c>
      <c r="J177" s="221"/>
      <c r="K177" s="221"/>
      <c r="L177" s="222"/>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0.05</v>
      </c>
      <c r="D183" s="163" t="s">
        <v>2633</v>
      </c>
      <c r="E183" s="95">
        <f>+(C183*SUM(K20:K35))</f>
        <v>86656852.300000012</v>
      </c>
      <c r="F183" s="93"/>
      <c r="G183" s="94"/>
      <c r="H183" s="89"/>
      <c r="I183" s="91" t="s">
        <v>2632</v>
      </c>
      <c r="J183" s="178">
        <f>M177</f>
        <v>0</v>
      </c>
      <c r="K183" s="230" t="s">
        <v>2633</v>
      </c>
      <c r="L183" s="230"/>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5" t="s">
        <v>2641</v>
      </c>
      <c r="C190" s="245"/>
      <c r="E190" s="5" t="s">
        <v>20</v>
      </c>
      <c r="H190" s="161" t="s">
        <v>24</v>
      </c>
      <c r="J190" s="5" t="s">
        <v>2642</v>
      </c>
      <c r="K190" s="5"/>
      <c r="M190" s="5"/>
      <c r="N190" s="5"/>
      <c r="O190" s="8"/>
      <c r="Q190" s="148"/>
      <c r="R190" s="149"/>
      <c r="S190" s="149"/>
      <c r="T190" s="148"/>
    </row>
    <row r="191" spans="1:28" x14ac:dyDescent="0.25">
      <c r="A191" s="9"/>
      <c r="C191" s="122">
        <v>42303</v>
      </c>
      <c r="D191" s="5"/>
      <c r="E191" s="121">
        <v>2386</v>
      </c>
      <c r="F191" s="5"/>
      <c r="G191" s="5"/>
      <c r="H191" s="141" t="s">
        <v>2909</v>
      </c>
      <c r="J191" s="5"/>
      <c r="K191" s="122">
        <v>42401</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7"/>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19" t="s">
        <v>2664</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41" t="s">
        <v>2909</v>
      </c>
      <c r="D209" s="21"/>
      <c r="G209" s="27" t="s">
        <v>2625</v>
      </c>
      <c r="H209" s="142" t="s">
        <v>2910</v>
      </c>
      <c r="J209" s="27" t="s">
        <v>2627</v>
      </c>
      <c r="K209" s="142" t="s">
        <v>2910</v>
      </c>
      <c r="L209" s="21"/>
      <c r="M209" s="21"/>
      <c r="N209" s="21"/>
      <c r="O209" s="8"/>
    </row>
    <row r="210" spans="1:15" x14ac:dyDescent="0.25">
      <c r="A210" s="9"/>
      <c r="B210" s="27" t="s">
        <v>2624</v>
      </c>
      <c r="C210" s="141" t="s">
        <v>2909</v>
      </c>
      <c r="D210" s="21"/>
      <c r="G210" s="27" t="s">
        <v>2626</v>
      </c>
      <c r="H210" s="142" t="s">
        <v>2911</v>
      </c>
      <c r="J210" s="27" t="s">
        <v>2628</v>
      </c>
      <c r="K210" s="141" t="s">
        <v>2912</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3" zoomScale="54" zoomScaleNormal="54" zoomScaleSheetLayoutView="40" zoomScalePageLayoutView="40" workbookViewId="0">
      <selection activeCell="E35" sqref="E3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44194.887341203706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08" t="str">
        <f>HYPERLINK("#Integrante_6!A109","CAPACIDAD RESIDUAL")</f>
        <v>CAPACIDAD RESIDUAL</v>
      </c>
      <c r="F8" s="209"/>
      <c r="G8" s="210"/>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08" t="str">
        <f>HYPERLINK("#Integrante_6!A162","TALENTO HUMANO")</f>
        <v>TALENTO HUMANO</v>
      </c>
      <c r="F9" s="209"/>
      <c r="G9" s="210"/>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08" t="str">
        <f>HYPERLINK("#Integrante_6!F162","INFRAESTRUCTURA")</f>
        <v>INFRAESTRUCTURA</v>
      </c>
      <c r="F10" s="209"/>
      <c r="G10" s="210"/>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900038013</v>
      </c>
      <c r="C20" s="5"/>
      <c r="D20" s="162"/>
      <c r="E20" s="154" t="s">
        <v>2670</v>
      </c>
      <c r="F20" s="156"/>
      <c r="G20" s="5"/>
      <c r="H20" s="211"/>
      <c r="I20" s="143" t="s">
        <v>453</v>
      </c>
      <c r="J20" s="144" t="s">
        <v>977</v>
      </c>
      <c r="K20" s="145">
        <v>1733137046</v>
      </c>
      <c r="L20" s="146"/>
      <c r="M20" s="146">
        <v>44561</v>
      </c>
      <c r="N20" s="129">
        <f>+(M20-L20)/30</f>
        <v>1485.3666666666666</v>
      </c>
      <c r="O20" s="132"/>
      <c r="U20" s="128"/>
      <c r="V20" s="106">
        <f ca="1">NOW()</f>
        <v>44194.887341203706</v>
      </c>
      <c r="W20" s="106">
        <f ca="1">NOW()</f>
        <v>44194.887341203706</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FUNDACIÓN SEMILLAS DEL SUR</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2913</v>
      </c>
      <c r="E48" s="139">
        <v>43800</v>
      </c>
      <c r="F48" s="139">
        <v>43921</v>
      </c>
      <c r="G48" s="75">
        <f>IF(AND(E48&lt;&gt;"",F48&lt;&gt;""),((F48-E48)/30),"")</f>
        <v>4.0333333333333332</v>
      </c>
      <c r="H48" s="118" t="s">
        <v>2923</v>
      </c>
      <c r="I48" s="117" t="s">
        <v>453</v>
      </c>
      <c r="J48" s="117" t="s">
        <v>963</v>
      </c>
      <c r="K48" s="119">
        <v>452635876</v>
      </c>
      <c r="L48" s="120" t="s">
        <v>1148</v>
      </c>
      <c r="M48" s="113">
        <v>1</v>
      </c>
      <c r="N48" s="120" t="s">
        <v>27</v>
      </c>
      <c r="O48" s="120" t="s">
        <v>1148</v>
      </c>
      <c r="P48" s="79"/>
    </row>
    <row r="49" spans="1:16" s="6" customFormat="1" ht="24.75" customHeight="1" x14ac:dyDescent="0.25">
      <c r="A49" s="137">
        <v>2</v>
      </c>
      <c r="B49" s="118" t="s">
        <v>2672</v>
      </c>
      <c r="C49" s="120" t="s">
        <v>31</v>
      </c>
      <c r="D49" s="117" t="s">
        <v>2914</v>
      </c>
      <c r="E49" s="139">
        <v>43450</v>
      </c>
      <c r="F49" s="139">
        <v>43799</v>
      </c>
      <c r="G49" s="75">
        <f t="shared" ref="G49:G107" si="1">IF(AND(E49&lt;&gt;"",F49&lt;&gt;""),((F49-E49)/30),"")</f>
        <v>11.633333333333333</v>
      </c>
      <c r="H49" s="118" t="s">
        <v>2923</v>
      </c>
      <c r="I49" s="117" t="s">
        <v>453</v>
      </c>
      <c r="J49" s="117" t="s">
        <v>963</v>
      </c>
      <c r="K49" s="119">
        <v>1381083939</v>
      </c>
      <c r="L49" s="120" t="s">
        <v>1148</v>
      </c>
      <c r="M49" s="113">
        <v>1</v>
      </c>
      <c r="N49" s="120" t="s">
        <v>27</v>
      </c>
      <c r="O49" s="120" t="s">
        <v>1148</v>
      </c>
      <c r="P49" s="79"/>
    </row>
    <row r="50" spans="1:16" s="6" customFormat="1" ht="24.75" customHeight="1" x14ac:dyDescent="0.25">
      <c r="A50" s="137">
        <v>3</v>
      </c>
      <c r="B50" s="118" t="s">
        <v>2672</v>
      </c>
      <c r="C50" s="120" t="s">
        <v>31</v>
      </c>
      <c r="D50" s="117" t="s">
        <v>2915</v>
      </c>
      <c r="E50" s="139">
        <v>43361</v>
      </c>
      <c r="F50" s="139">
        <v>43449</v>
      </c>
      <c r="G50" s="75">
        <f t="shared" si="1"/>
        <v>2.9333333333333331</v>
      </c>
      <c r="H50" s="115" t="s">
        <v>2924</v>
      </c>
      <c r="I50" s="117" t="s">
        <v>453</v>
      </c>
      <c r="J50" s="117" t="s">
        <v>963</v>
      </c>
      <c r="K50" s="119">
        <v>283917523</v>
      </c>
      <c r="L50" s="120" t="s">
        <v>1148</v>
      </c>
      <c r="M50" s="113">
        <v>1</v>
      </c>
      <c r="N50" s="120" t="s">
        <v>27</v>
      </c>
      <c r="O50" s="120" t="s">
        <v>1148</v>
      </c>
      <c r="P50" s="79"/>
    </row>
    <row r="51" spans="1:16" s="6" customFormat="1" ht="24.75" customHeight="1" outlineLevel="1" x14ac:dyDescent="0.25">
      <c r="A51" s="137">
        <v>4</v>
      </c>
      <c r="B51" s="118" t="s">
        <v>2672</v>
      </c>
      <c r="C51" s="120" t="s">
        <v>31</v>
      </c>
      <c r="D51" s="117" t="s">
        <v>2916</v>
      </c>
      <c r="E51" s="139">
        <v>42675</v>
      </c>
      <c r="F51" s="139">
        <v>43312</v>
      </c>
      <c r="G51" s="75">
        <f t="shared" si="1"/>
        <v>21.233333333333334</v>
      </c>
      <c r="H51" s="118" t="s">
        <v>2925</v>
      </c>
      <c r="I51" s="117" t="s">
        <v>453</v>
      </c>
      <c r="J51" s="117" t="s">
        <v>963</v>
      </c>
      <c r="K51" s="119">
        <v>775870668</v>
      </c>
      <c r="L51" s="120" t="s">
        <v>1148</v>
      </c>
      <c r="M51" s="113">
        <v>1</v>
      </c>
      <c r="N51" s="120" t="s">
        <v>27</v>
      </c>
      <c r="O51" s="120" t="s">
        <v>26</v>
      </c>
      <c r="P51" s="79"/>
    </row>
    <row r="52" spans="1:16" s="7" customFormat="1" ht="24.75" customHeight="1" outlineLevel="1" x14ac:dyDescent="0.25">
      <c r="A52" s="138">
        <v>5</v>
      </c>
      <c r="B52" s="118" t="s">
        <v>2672</v>
      </c>
      <c r="C52" s="120" t="s">
        <v>31</v>
      </c>
      <c r="D52" s="117" t="s">
        <v>2917</v>
      </c>
      <c r="E52" s="139">
        <v>42401</v>
      </c>
      <c r="F52" s="139">
        <v>42521</v>
      </c>
      <c r="G52" s="75">
        <f t="shared" si="1"/>
        <v>4</v>
      </c>
      <c r="H52" s="115" t="s">
        <v>2925</v>
      </c>
      <c r="I52" s="117" t="s">
        <v>453</v>
      </c>
      <c r="J52" s="117" t="s">
        <v>963</v>
      </c>
      <c r="K52" s="119">
        <v>657468591</v>
      </c>
      <c r="L52" s="120" t="s">
        <v>1148</v>
      </c>
      <c r="M52" s="113">
        <v>1</v>
      </c>
      <c r="N52" s="120" t="s">
        <v>27</v>
      </c>
      <c r="O52" s="120" t="s">
        <v>26</v>
      </c>
      <c r="P52" s="80"/>
    </row>
    <row r="53" spans="1:16" s="7" customFormat="1" ht="24.75" customHeight="1" outlineLevel="1" x14ac:dyDescent="0.25">
      <c r="A53" s="138">
        <v>6</v>
      </c>
      <c r="B53" s="118" t="s">
        <v>2672</v>
      </c>
      <c r="C53" s="120" t="s">
        <v>31</v>
      </c>
      <c r="D53" s="117" t="s">
        <v>2918</v>
      </c>
      <c r="E53" s="139">
        <v>42522</v>
      </c>
      <c r="F53" s="139">
        <v>42674</v>
      </c>
      <c r="G53" s="75">
        <f t="shared" si="1"/>
        <v>5.0666666666666664</v>
      </c>
      <c r="H53" s="115" t="s">
        <v>2926</v>
      </c>
      <c r="I53" s="117" t="s">
        <v>453</v>
      </c>
      <c r="J53" s="117" t="s">
        <v>963</v>
      </c>
      <c r="K53" s="119">
        <v>647073497</v>
      </c>
      <c r="L53" s="120" t="s">
        <v>1148</v>
      </c>
      <c r="M53" s="113">
        <v>1</v>
      </c>
      <c r="N53" s="120" t="s">
        <v>27</v>
      </c>
      <c r="O53" s="120" t="s">
        <v>26</v>
      </c>
      <c r="P53" s="80"/>
    </row>
    <row r="54" spans="1:16" s="7" customFormat="1" ht="24.75" customHeight="1" outlineLevel="1" x14ac:dyDescent="0.25">
      <c r="A54" s="138">
        <v>7</v>
      </c>
      <c r="B54" s="118" t="s">
        <v>2672</v>
      </c>
      <c r="C54" s="120" t="s">
        <v>31</v>
      </c>
      <c r="D54" s="117" t="s">
        <v>2919</v>
      </c>
      <c r="E54" s="139">
        <v>42040</v>
      </c>
      <c r="F54" s="139">
        <v>42369</v>
      </c>
      <c r="G54" s="75">
        <f t="shared" si="1"/>
        <v>10.966666666666667</v>
      </c>
      <c r="H54" s="118" t="s">
        <v>2927</v>
      </c>
      <c r="I54" s="117" t="s">
        <v>453</v>
      </c>
      <c r="J54" s="117" t="s">
        <v>963</v>
      </c>
      <c r="K54" s="114">
        <v>516232992</v>
      </c>
      <c r="L54" s="120" t="s">
        <v>1148</v>
      </c>
      <c r="M54" s="113">
        <v>1</v>
      </c>
      <c r="N54" s="120" t="s">
        <v>27</v>
      </c>
      <c r="O54" s="120" t="s">
        <v>26</v>
      </c>
      <c r="P54" s="80"/>
    </row>
    <row r="55" spans="1:16" s="7" customFormat="1" ht="24.75" customHeight="1" outlineLevel="1" x14ac:dyDescent="0.25">
      <c r="A55" s="138">
        <v>8</v>
      </c>
      <c r="B55" s="118" t="s">
        <v>2672</v>
      </c>
      <c r="C55" s="120" t="s">
        <v>31</v>
      </c>
      <c r="D55" s="117" t="s">
        <v>2920</v>
      </c>
      <c r="E55" s="139">
        <v>41661</v>
      </c>
      <c r="F55" s="139">
        <v>42004</v>
      </c>
      <c r="G55" s="75">
        <f t="shared" si="1"/>
        <v>11.433333333333334</v>
      </c>
      <c r="H55" s="118" t="s">
        <v>2928</v>
      </c>
      <c r="I55" s="117" t="s">
        <v>453</v>
      </c>
      <c r="J55" s="117" t="s">
        <v>963</v>
      </c>
      <c r="K55" s="114">
        <v>365074961</v>
      </c>
      <c r="L55" s="120" t="s">
        <v>1148</v>
      </c>
      <c r="M55" s="113">
        <v>1</v>
      </c>
      <c r="N55" s="120" t="s">
        <v>27</v>
      </c>
      <c r="O55" s="120" t="s">
        <v>1148</v>
      </c>
      <c r="P55" s="80"/>
    </row>
    <row r="56" spans="1:16" s="7" customFormat="1" ht="24.75" customHeight="1" outlineLevel="1" x14ac:dyDescent="0.25">
      <c r="A56" s="138">
        <v>9</v>
      </c>
      <c r="B56" s="118" t="s">
        <v>2672</v>
      </c>
      <c r="C56" s="120" t="s">
        <v>31</v>
      </c>
      <c r="D56" s="117" t="s">
        <v>2921</v>
      </c>
      <c r="E56" s="139">
        <v>41297</v>
      </c>
      <c r="F56" s="139">
        <v>41639</v>
      </c>
      <c r="G56" s="75">
        <f t="shared" si="1"/>
        <v>11.4</v>
      </c>
      <c r="H56" s="118" t="s">
        <v>2929</v>
      </c>
      <c r="I56" s="117" t="s">
        <v>453</v>
      </c>
      <c r="J56" s="117" t="s">
        <v>963</v>
      </c>
      <c r="K56" s="114">
        <v>264004252</v>
      </c>
      <c r="L56" s="120" t="s">
        <v>1148</v>
      </c>
      <c r="M56" s="113">
        <v>1</v>
      </c>
      <c r="N56" s="120" t="s">
        <v>27</v>
      </c>
      <c r="O56" s="120" t="s">
        <v>1148</v>
      </c>
      <c r="P56" s="80"/>
    </row>
    <row r="57" spans="1:16" s="7" customFormat="1" ht="24.75" customHeight="1" outlineLevel="1" x14ac:dyDescent="0.25">
      <c r="A57" s="138">
        <v>10</v>
      </c>
      <c r="B57" s="118" t="s">
        <v>2672</v>
      </c>
      <c r="C57" s="120" t="s">
        <v>31</v>
      </c>
      <c r="D57" s="117" t="s">
        <v>2922</v>
      </c>
      <c r="E57" s="139">
        <v>40930</v>
      </c>
      <c r="F57" s="139">
        <v>41274</v>
      </c>
      <c r="G57" s="75">
        <f t="shared" si="1"/>
        <v>11.466666666666667</v>
      </c>
      <c r="H57" s="118" t="s">
        <v>2929</v>
      </c>
      <c r="I57" s="117" t="s">
        <v>453</v>
      </c>
      <c r="J57" s="117" t="s">
        <v>963</v>
      </c>
      <c r="K57" s="119">
        <v>184928954</v>
      </c>
      <c r="L57" s="120" t="s">
        <v>1148</v>
      </c>
      <c r="M57" s="113">
        <v>1</v>
      </c>
      <c r="N57" s="120" t="s">
        <v>27</v>
      </c>
      <c r="O57" s="120" t="s">
        <v>1148</v>
      </c>
      <c r="P57" s="80"/>
    </row>
    <row r="58" spans="1:16" s="7" customFormat="1" ht="24.75" customHeight="1" outlineLevel="1" x14ac:dyDescent="0.25">
      <c r="A58" s="138">
        <v>11</v>
      </c>
      <c r="B58" s="118"/>
      <c r="C58" s="120"/>
      <c r="D58" s="117"/>
      <c r="E58" s="139"/>
      <c r="F58" s="139"/>
      <c r="G58" s="75" t="str">
        <f t="shared" si="1"/>
        <v/>
      </c>
      <c r="H58" s="118"/>
      <c r="I58" s="117"/>
      <c r="J58" s="117"/>
      <c r="K58" s="119"/>
      <c r="L58" s="120"/>
      <c r="M58" s="113"/>
      <c r="N58" s="120"/>
      <c r="O58" s="120"/>
      <c r="P58" s="80"/>
    </row>
    <row r="59" spans="1:16" s="7" customFormat="1" ht="24.75" customHeight="1" outlineLevel="1" x14ac:dyDescent="0.25">
      <c r="A59" s="138">
        <v>12</v>
      </c>
      <c r="B59" s="118"/>
      <c r="C59" s="120"/>
      <c r="D59" s="117"/>
      <c r="E59" s="139"/>
      <c r="F59" s="139"/>
      <c r="G59" s="75" t="str">
        <f t="shared" si="1"/>
        <v/>
      </c>
      <c r="H59" s="118"/>
      <c r="I59" s="117"/>
      <c r="J59" s="117"/>
      <c r="K59" s="119"/>
      <c r="L59" s="120"/>
      <c r="M59" s="113"/>
      <c r="N59" s="120"/>
      <c r="O59" s="120"/>
      <c r="P59" s="80"/>
    </row>
    <row r="60" spans="1:16" s="7" customFormat="1" ht="24.75" customHeight="1" outlineLevel="1" x14ac:dyDescent="0.25">
      <c r="A60" s="138">
        <v>13</v>
      </c>
      <c r="B60" s="118"/>
      <c r="C60" s="120"/>
      <c r="D60" s="117"/>
      <c r="E60" s="139"/>
      <c r="F60" s="139"/>
      <c r="G60" s="75" t="str">
        <f t="shared" si="1"/>
        <v/>
      </c>
      <c r="H60" s="118"/>
      <c r="I60" s="117"/>
      <c r="J60" s="117"/>
      <c r="K60" s="119"/>
      <c r="L60" s="120"/>
      <c r="M60" s="113"/>
      <c r="N60" s="120"/>
      <c r="O60" s="120"/>
      <c r="P60" s="80"/>
    </row>
    <row r="61" spans="1:16" s="7" customFormat="1" ht="24.75" customHeight="1" outlineLevel="1" x14ac:dyDescent="0.25">
      <c r="A61" s="138">
        <v>14</v>
      </c>
      <c r="B61" s="118"/>
      <c r="C61" s="120"/>
      <c r="D61" s="117"/>
      <c r="E61" s="139"/>
      <c r="F61" s="139"/>
      <c r="G61" s="75" t="str">
        <f t="shared" si="1"/>
        <v/>
      </c>
      <c r="H61" s="118"/>
      <c r="I61" s="117"/>
      <c r="J61" s="117"/>
      <c r="K61" s="119"/>
      <c r="L61" s="120"/>
      <c r="M61" s="113"/>
      <c r="N61" s="120"/>
      <c r="O61" s="120"/>
      <c r="P61" s="80"/>
    </row>
    <row r="62" spans="1:16" s="7" customFormat="1" ht="24.75" customHeight="1" outlineLevel="1" x14ac:dyDescent="0.25">
      <c r="A62" s="138">
        <v>15</v>
      </c>
      <c r="B62" s="118"/>
      <c r="C62" s="120"/>
      <c r="D62" s="117"/>
      <c r="E62" s="139"/>
      <c r="F62" s="139"/>
      <c r="G62" s="75" t="str">
        <f t="shared" si="1"/>
        <v/>
      </c>
      <c r="H62" s="118"/>
      <c r="I62" s="117"/>
      <c r="J62" s="117"/>
      <c r="K62" s="119"/>
      <c r="L62" s="120"/>
      <c r="M62" s="113"/>
      <c r="N62" s="120"/>
      <c r="O62" s="120"/>
      <c r="P62" s="80"/>
    </row>
    <row r="63" spans="1:16" s="7" customFormat="1" ht="24.75" customHeight="1" outlineLevel="1" x14ac:dyDescent="0.25">
      <c r="A63" s="138">
        <v>16</v>
      </c>
      <c r="B63" s="118"/>
      <c r="C63" s="120"/>
      <c r="D63" s="117"/>
      <c r="E63" s="139"/>
      <c r="F63" s="139"/>
      <c r="G63" s="75" t="str">
        <f t="shared" si="1"/>
        <v/>
      </c>
      <c r="H63" s="118"/>
      <c r="I63" s="117"/>
      <c r="J63" s="117"/>
      <c r="K63" s="119"/>
      <c r="L63" s="120"/>
      <c r="M63" s="113"/>
      <c r="N63" s="120"/>
      <c r="O63" s="120"/>
      <c r="P63" s="80"/>
    </row>
    <row r="64" spans="1:16" s="7" customFormat="1" ht="24.75" customHeight="1" outlineLevel="1" x14ac:dyDescent="0.25">
      <c r="A64" s="138">
        <v>17</v>
      </c>
      <c r="B64" s="118"/>
      <c r="C64" s="120"/>
      <c r="D64" s="117"/>
      <c r="E64" s="139"/>
      <c r="F64" s="139"/>
      <c r="G64" s="75" t="str">
        <f t="shared" si="1"/>
        <v/>
      </c>
      <c r="H64" s="118"/>
      <c r="I64" s="117"/>
      <c r="J64" s="117"/>
      <c r="K64" s="119"/>
      <c r="L64" s="120"/>
      <c r="M64" s="113"/>
      <c r="N64" s="120"/>
      <c r="O64" s="120"/>
      <c r="P64" s="80"/>
    </row>
    <row r="65" spans="1:16" s="7" customFormat="1" ht="24.75" customHeight="1" outlineLevel="1" x14ac:dyDescent="0.25">
      <c r="A65" s="138">
        <v>18</v>
      </c>
      <c r="B65" s="118"/>
      <c r="C65" s="120"/>
      <c r="D65" s="117"/>
      <c r="E65" s="139"/>
      <c r="F65" s="139"/>
      <c r="G65" s="75" t="str">
        <f t="shared" si="1"/>
        <v/>
      </c>
      <c r="H65" s="118"/>
      <c r="I65" s="117"/>
      <c r="J65" s="117"/>
      <c r="K65" s="119"/>
      <c r="L65" s="120"/>
      <c r="M65" s="113"/>
      <c r="N65" s="120"/>
      <c r="O65" s="120"/>
      <c r="P65" s="80"/>
    </row>
    <row r="66" spans="1:16" s="7" customFormat="1" ht="24.75" customHeight="1" outlineLevel="1" x14ac:dyDescent="0.25">
      <c r="A66" s="138">
        <v>19</v>
      </c>
      <c r="B66" s="118"/>
      <c r="C66" s="120"/>
      <c r="D66" s="117"/>
      <c r="E66" s="139"/>
      <c r="F66" s="139"/>
      <c r="G66" s="75" t="str">
        <f t="shared" si="1"/>
        <v/>
      </c>
      <c r="H66" s="118"/>
      <c r="I66" s="117"/>
      <c r="J66" s="117"/>
      <c r="K66" s="119"/>
      <c r="L66" s="120"/>
      <c r="M66" s="113"/>
      <c r="N66" s="120"/>
      <c r="O66" s="120"/>
      <c r="P66" s="80"/>
    </row>
    <row r="67" spans="1:16" s="7" customFormat="1" ht="24.75" customHeight="1" outlineLevel="1" x14ac:dyDescent="0.25">
      <c r="A67" s="138">
        <v>20</v>
      </c>
      <c r="B67" s="118"/>
      <c r="C67" s="120"/>
      <c r="D67" s="117"/>
      <c r="E67" s="139"/>
      <c r="F67" s="139"/>
      <c r="G67" s="75" t="str">
        <f t="shared" si="1"/>
        <v/>
      </c>
      <c r="H67" s="118"/>
      <c r="I67" s="117"/>
      <c r="J67" s="117"/>
      <c r="K67" s="119"/>
      <c r="L67" s="120"/>
      <c r="M67" s="113"/>
      <c r="N67" s="120"/>
      <c r="O67" s="120"/>
      <c r="P67" s="80"/>
    </row>
    <row r="68" spans="1:16" s="7" customFormat="1" ht="24.75" customHeight="1" outlineLevel="1" x14ac:dyDescent="0.25">
      <c r="A68" s="138">
        <v>21</v>
      </c>
      <c r="B68" s="118"/>
      <c r="C68" s="120"/>
      <c r="D68" s="117"/>
      <c r="E68" s="139"/>
      <c r="F68" s="139"/>
      <c r="G68" s="75" t="str">
        <f t="shared" si="1"/>
        <v/>
      </c>
      <c r="H68" s="118"/>
      <c r="I68" s="117"/>
      <c r="J68" s="117"/>
      <c r="K68" s="119"/>
      <c r="L68" s="120"/>
      <c r="M68" s="113"/>
      <c r="N68" s="120"/>
      <c r="O68" s="120"/>
      <c r="P68" s="80"/>
    </row>
    <row r="69" spans="1:16" s="7" customFormat="1" ht="24.75" customHeight="1" outlineLevel="1" x14ac:dyDescent="0.25">
      <c r="A69" s="138">
        <v>22</v>
      </c>
      <c r="B69" s="118"/>
      <c r="C69" s="120"/>
      <c r="D69" s="117"/>
      <c r="E69" s="139"/>
      <c r="F69" s="139"/>
      <c r="G69" s="75" t="str">
        <f t="shared" si="1"/>
        <v/>
      </c>
      <c r="H69" s="118"/>
      <c r="I69" s="117"/>
      <c r="J69" s="117"/>
      <c r="K69" s="119"/>
      <c r="L69" s="120"/>
      <c r="M69" s="113"/>
      <c r="N69" s="120"/>
      <c r="O69" s="120"/>
      <c r="P69" s="80"/>
    </row>
    <row r="70" spans="1:16" s="7" customFormat="1" ht="24.75" customHeight="1" outlineLevel="1" x14ac:dyDescent="0.25">
      <c r="A70" s="138">
        <v>23</v>
      </c>
      <c r="B70" s="118"/>
      <c r="C70" s="120"/>
      <c r="D70" s="117"/>
      <c r="E70" s="139"/>
      <c r="F70" s="139"/>
      <c r="G70" s="75" t="str">
        <f t="shared" si="1"/>
        <v/>
      </c>
      <c r="H70" s="118"/>
      <c r="I70" s="117"/>
      <c r="J70" s="117"/>
      <c r="K70" s="119"/>
      <c r="L70" s="120"/>
      <c r="M70" s="113"/>
      <c r="N70" s="120"/>
      <c r="O70" s="120"/>
      <c r="P70" s="80"/>
    </row>
    <row r="71" spans="1:16" s="7" customFormat="1" ht="24.75" customHeight="1" outlineLevel="1" x14ac:dyDescent="0.25">
      <c r="A71" s="138">
        <v>24</v>
      </c>
      <c r="B71" s="118"/>
      <c r="C71" s="120"/>
      <c r="D71" s="117"/>
      <c r="E71" s="139"/>
      <c r="F71" s="139"/>
      <c r="G71" s="75" t="str">
        <f t="shared" si="1"/>
        <v/>
      </c>
      <c r="H71" s="118"/>
      <c r="I71" s="117"/>
      <c r="J71" s="117"/>
      <c r="K71" s="119"/>
      <c r="L71" s="120"/>
      <c r="M71" s="113"/>
      <c r="N71" s="120"/>
      <c r="O71" s="120"/>
      <c r="P71" s="80"/>
    </row>
    <row r="72" spans="1:16" s="7" customFormat="1" ht="24.75" customHeight="1" outlineLevel="1" x14ac:dyDescent="0.25">
      <c r="A72" s="138">
        <v>25</v>
      </c>
      <c r="B72" s="118"/>
      <c r="C72" s="120"/>
      <c r="D72" s="117"/>
      <c r="E72" s="139"/>
      <c r="F72" s="139"/>
      <c r="G72" s="75" t="str">
        <f t="shared" si="1"/>
        <v/>
      </c>
      <c r="H72" s="118"/>
      <c r="I72" s="117"/>
      <c r="J72" s="117"/>
      <c r="K72" s="119"/>
      <c r="L72" s="120"/>
      <c r="M72" s="113"/>
      <c r="N72" s="120"/>
      <c r="O72" s="120"/>
      <c r="P72" s="80"/>
    </row>
    <row r="73" spans="1:16" s="7" customFormat="1" ht="24.75" customHeight="1" outlineLevel="1" x14ac:dyDescent="0.25">
      <c r="A73" s="138">
        <v>26</v>
      </c>
      <c r="B73" s="118"/>
      <c r="C73" s="120"/>
      <c r="D73" s="117"/>
      <c r="E73" s="139"/>
      <c r="F73" s="139"/>
      <c r="G73" s="75" t="str">
        <f t="shared" si="1"/>
        <v/>
      </c>
      <c r="H73" s="118"/>
      <c r="I73" s="117"/>
      <c r="J73" s="117"/>
      <c r="K73" s="119"/>
      <c r="L73" s="120"/>
      <c r="M73" s="113"/>
      <c r="N73" s="120"/>
      <c r="O73" s="120"/>
      <c r="P73" s="80"/>
    </row>
    <row r="74" spans="1:16" s="7" customFormat="1" ht="24.75" customHeight="1" outlineLevel="1" x14ac:dyDescent="0.25">
      <c r="A74" s="138">
        <v>27</v>
      </c>
      <c r="B74" s="118"/>
      <c r="C74" s="120"/>
      <c r="D74" s="117"/>
      <c r="E74" s="139"/>
      <c r="F74" s="139"/>
      <c r="G74" s="75" t="str">
        <f t="shared" si="1"/>
        <v/>
      </c>
      <c r="H74" s="118"/>
      <c r="I74" s="117"/>
      <c r="J74" s="117"/>
      <c r="K74" s="119"/>
      <c r="L74" s="120"/>
      <c r="M74" s="113"/>
      <c r="N74" s="120"/>
      <c r="O74" s="120"/>
      <c r="P74" s="80"/>
    </row>
    <row r="75" spans="1:16" s="7" customFormat="1" ht="24.75" customHeight="1" outlineLevel="1" x14ac:dyDescent="0.25">
      <c r="A75" s="138">
        <v>28</v>
      </c>
      <c r="B75" s="118"/>
      <c r="C75" s="120"/>
      <c r="D75" s="117"/>
      <c r="E75" s="139"/>
      <c r="F75" s="139"/>
      <c r="G75" s="75" t="str">
        <f t="shared" si="1"/>
        <v/>
      </c>
      <c r="H75" s="118"/>
      <c r="I75" s="117"/>
      <c r="J75" s="117"/>
      <c r="K75" s="119"/>
      <c r="L75" s="120"/>
      <c r="M75" s="113"/>
      <c r="N75" s="120"/>
      <c r="O75" s="120"/>
      <c r="P75" s="80"/>
    </row>
    <row r="76" spans="1:16" s="7" customFormat="1" ht="24.75" customHeight="1" outlineLevel="1" x14ac:dyDescent="0.25">
      <c r="A76" s="138">
        <v>29</v>
      </c>
      <c r="B76" s="118"/>
      <c r="C76" s="120"/>
      <c r="D76" s="117"/>
      <c r="E76" s="139"/>
      <c r="F76" s="139"/>
      <c r="G76" s="75" t="str">
        <f t="shared" si="1"/>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75" t="str">
        <f t="shared" si="1"/>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75" t="str">
        <f t="shared" si="1"/>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75" t="str">
        <f t="shared" si="1"/>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75" t="str">
        <f t="shared" ref="G80:G86" si="2">IF(AND(E80&lt;&gt;"",F80&lt;&gt;""),((F80-E80)/30),"")</f>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75"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75" t="str">
        <f t="shared" si="2"/>
        <v/>
      </c>
      <c r="H82" s="118"/>
      <c r="I82" s="117"/>
      <c r="J82" s="117"/>
      <c r="K82" s="119"/>
      <c r="L82" s="120"/>
      <c r="M82" s="113"/>
      <c r="N82" s="120"/>
      <c r="O82" s="120"/>
      <c r="P82" s="80"/>
    </row>
    <row r="83" spans="1:16" s="7" customFormat="1" ht="24.75" customHeight="1" outlineLevel="1" x14ac:dyDescent="0.25">
      <c r="A83" s="138">
        <v>36</v>
      </c>
      <c r="B83" s="118"/>
      <c r="C83" s="120"/>
      <c r="D83" s="117"/>
      <c r="E83" s="139"/>
      <c r="F83" s="139"/>
      <c r="G83" s="75" t="str">
        <f t="shared" si="2"/>
        <v/>
      </c>
      <c r="H83" s="118"/>
      <c r="I83" s="117"/>
      <c r="J83" s="117"/>
      <c r="K83" s="119"/>
      <c r="L83" s="120"/>
      <c r="M83" s="113"/>
      <c r="N83" s="120"/>
      <c r="O83" s="120"/>
      <c r="P83" s="80"/>
    </row>
    <row r="84" spans="1:16" s="7" customFormat="1" ht="24.75" customHeight="1" outlineLevel="1" x14ac:dyDescent="0.25">
      <c r="A84" s="138">
        <v>37</v>
      </c>
      <c r="B84" s="118"/>
      <c r="C84" s="120"/>
      <c r="D84" s="117"/>
      <c r="E84" s="139"/>
      <c r="F84" s="139"/>
      <c r="G84" s="75" t="str">
        <f t="shared" si="2"/>
        <v/>
      </c>
      <c r="H84" s="118"/>
      <c r="I84" s="117"/>
      <c r="J84" s="117"/>
      <c r="K84" s="119"/>
      <c r="L84" s="120"/>
      <c r="M84" s="113"/>
      <c r="N84" s="120"/>
      <c r="O84" s="120"/>
      <c r="P84" s="80"/>
    </row>
    <row r="85" spans="1:16" s="7" customFormat="1" ht="24.75" customHeight="1" outlineLevel="1" x14ac:dyDescent="0.25">
      <c r="A85" s="138">
        <v>38</v>
      </c>
      <c r="B85" s="118"/>
      <c r="C85" s="120"/>
      <c r="D85" s="117"/>
      <c r="E85" s="139"/>
      <c r="F85" s="139"/>
      <c r="G85" s="75" t="str">
        <f t="shared" si="2"/>
        <v/>
      </c>
      <c r="H85" s="118"/>
      <c r="I85" s="117"/>
      <c r="J85" s="117"/>
      <c r="K85" s="119"/>
      <c r="L85" s="120"/>
      <c r="M85" s="113"/>
      <c r="N85" s="120"/>
      <c r="O85" s="120"/>
      <c r="P85" s="80"/>
    </row>
    <row r="86" spans="1:16" s="7" customFormat="1" ht="24.75" customHeight="1" outlineLevel="1" x14ac:dyDescent="0.25">
      <c r="A86" s="138">
        <v>39</v>
      </c>
      <c r="B86" s="118"/>
      <c r="C86" s="120"/>
      <c r="D86" s="117"/>
      <c r="E86" s="139"/>
      <c r="F86" s="139"/>
      <c r="G86" s="75" t="str">
        <f t="shared" si="2"/>
        <v/>
      </c>
      <c r="H86" s="118"/>
      <c r="I86" s="117"/>
      <c r="J86" s="117"/>
      <c r="K86" s="119"/>
      <c r="L86" s="120"/>
      <c r="M86" s="113"/>
      <c r="N86" s="120"/>
      <c r="O86" s="120"/>
      <c r="P86" s="80"/>
    </row>
    <row r="87" spans="1:16" s="7" customFormat="1" ht="24.75" customHeight="1" outlineLevel="1" x14ac:dyDescent="0.25">
      <c r="A87" s="138">
        <v>40</v>
      </c>
      <c r="B87" s="118"/>
      <c r="C87" s="120"/>
      <c r="D87" s="117"/>
      <c r="E87" s="139"/>
      <c r="F87" s="139"/>
      <c r="G87" s="75" t="str">
        <f t="shared" ref="G87:G94" si="3">IF(AND(E87&lt;&gt;"",F87&lt;&gt;""),((F87-E87)/30),"")</f>
        <v/>
      </c>
      <c r="H87" s="118"/>
      <c r="I87" s="117"/>
      <c r="J87" s="117"/>
      <c r="K87" s="119"/>
      <c r="L87" s="120"/>
      <c r="M87" s="113"/>
      <c r="N87" s="120"/>
      <c r="O87" s="120"/>
      <c r="P87" s="80"/>
    </row>
    <row r="88" spans="1:16" s="7" customFormat="1" ht="24.75" customHeight="1" outlineLevel="1" x14ac:dyDescent="0.25">
      <c r="A88" s="138">
        <v>41</v>
      </c>
      <c r="B88" s="118"/>
      <c r="C88" s="120"/>
      <c r="D88" s="117"/>
      <c r="E88" s="139"/>
      <c r="F88" s="139"/>
      <c r="G88" s="75" t="str">
        <f t="shared" si="3"/>
        <v/>
      </c>
      <c r="H88" s="118"/>
      <c r="I88" s="117"/>
      <c r="J88" s="117"/>
      <c r="K88" s="119"/>
      <c r="L88" s="120"/>
      <c r="M88" s="113"/>
      <c r="N88" s="120"/>
      <c r="O88" s="120"/>
      <c r="P88" s="80"/>
    </row>
    <row r="89" spans="1:16" s="7" customFormat="1" ht="24.75" customHeight="1" outlineLevel="1" x14ac:dyDescent="0.25">
      <c r="A89" s="138">
        <v>42</v>
      </c>
      <c r="B89" s="118"/>
      <c r="C89" s="120"/>
      <c r="D89" s="117"/>
      <c r="E89" s="139"/>
      <c r="F89" s="139"/>
      <c r="G89" s="75" t="str">
        <f t="shared" si="3"/>
        <v/>
      </c>
      <c r="H89" s="118"/>
      <c r="I89" s="117"/>
      <c r="J89" s="117"/>
      <c r="K89" s="119"/>
      <c r="L89" s="120"/>
      <c r="M89" s="113"/>
      <c r="N89" s="120"/>
      <c r="O89" s="120"/>
      <c r="P89" s="80"/>
    </row>
    <row r="90" spans="1:16" s="7" customFormat="1" ht="24.75" customHeight="1" outlineLevel="1" x14ac:dyDescent="0.25">
      <c r="A90" s="138">
        <v>43</v>
      </c>
      <c r="B90" s="118"/>
      <c r="C90" s="120"/>
      <c r="D90" s="117"/>
      <c r="E90" s="139"/>
      <c r="F90" s="139"/>
      <c r="G90" s="75" t="str">
        <f t="shared" si="3"/>
        <v/>
      </c>
      <c r="H90" s="118"/>
      <c r="I90" s="117"/>
      <c r="J90" s="117"/>
      <c r="K90" s="119"/>
      <c r="L90" s="120"/>
      <c r="M90" s="113"/>
      <c r="N90" s="120"/>
      <c r="O90" s="120"/>
      <c r="P90" s="80"/>
    </row>
    <row r="91" spans="1:16" s="7" customFormat="1" ht="24.75" customHeight="1" outlineLevel="1" x14ac:dyDescent="0.25">
      <c r="A91" s="138">
        <v>44</v>
      </c>
      <c r="B91" s="118"/>
      <c r="C91" s="120"/>
      <c r="D91" s="117"/>
      <c r="E91" s="139"/>
      <c r="F91" s="139"/>
      <c r="G91" s="75" t="str">
        <f t="shared" si="3"/>
        <v/>
      </c>
      <c r="H91" s="118"/>
      <c r="I91" s="117"/>
      <c r="J91" s="117"/>
      <c r="K91" s="119"/>
      <c r="L91" s="120"/>
      <c r="M91" s="113"/>
      <c r="N91" s="120"/>
      <c r="O91" s="120"/>
      <c r="P91" s="80"/>
    </row>
    <row r="92" spans="1:16" s="7" customFormat="1" ht="24.75" customHeight="1" outlineLevel="1" x14ac:dyDescent="0.25">
      <c r="A92" s="138">
        <v>45</v>
      </c>
      <c r="B92" s="118"/>
      <c r="C92" s="120"/>
      <c r="D92" s="117"/>
      <c r="E92" s="139"/>
      <c r="F92" s="139"/>
      <c r="G92" s="75" t="str">
        <f t="shared" si="3"/>
        <v/>
      </c>
      <c r="H92" s="118"/>
      <c r="I92" s="117"/>
      <c r="J92" s="117"/>
      <c r="K92" s="119"/>
      <c r="L92" s="120"/>
      <c r="M92" s="113"/>
      <c r="N92" s="120"/>
      <c r="O92" s="120"/>
      <c r="P92" s="80"/>
    </row>
    <row r="93" spans="1:16" s="7" customFormat="1" ht="24.75" customHeight="1" outlineLevel="1" x14ac:dyDescent="0.25">
      <c r="A93" s="138">
        <v>46</v>
      </c>
      <c r="B93" s="118"/>
      <c r="C93" s="120"/>
      <c r="D93" s="117"/>
      <c r="E93" s="139"/>
      <c r="F93" s="139"/>
      <c r="G93" s="75" t="str">
        <f>IF(AND(E93&lt;&gt;"",F93&lt;&gt;""),((F93-E93)/30),"")</f>
        <v/>
      </c>
      <c r="H93" s="118"/>
      <c r="I93" s="117"/>
      <c r="J93" s="117"/>
      <c r="K93" s="119"/>
      <c r="L93" s="120"/>
      <c r="M93" s="113"/>
      <c r="N93" s="120"/>
      <c r="O93" s="120"/>
      <c r="P93" s="80"/>
    </row>
    <row r="94" spans="1:16" s="7" customFormat="1" ht="24.75" customHeight="1" outlineLevel="1" x14ac:dyDescent="0.25">
      <c r="A94" s="138">
        <v>47</v>
      </c>
      <c r="B94" s="118"/>
      <c r="C94" s="120"/>
      <c r="D94" s="117"/>
      <c r="E94" s="139"/>
      <c r="F94" s="139"/>
      <c r="G94" s="75" t="str">
        <f t="shared" si="3"/>
        <v/>
      </c>
      <c r="H94" s="118"/>
      <c r="I94" s="117"/>
      <c r="J94" s="117"/>
      <c r="K94" s="119"/>
      <c r="L94" s="120"/>
      <c r="M94" s="113"/>
      <c r="N94" s="120"/>
      <c r="O94" s="120"/>
      <c r="P94" s="80"/>
    </row>
    <row r="95" spans="1:16" s="7" customFormat="1" ht="24.75" customHeight="1" outlineLevel="1" x14ac:dyDescent="0.25">
      <c r="A95" s="138">
        <v>48</v>
      </c>
      <c r="B95" s="118"/>
      <c r="C95" s="120"/>
      <c r="D95" s="117"/>
      <c r="E95" s="139"/>
      <c r="F95" s="139"/>
      <c r="G95" s="75" t="str">
        <f t="shared" si="1"/>
        <v/>
      </c>
      <c r="H95" s="118"/>
      <c r="I95" s="117"/>
      <c r="J95" s="117"/>
      <c r="K95" s="119"/>
      <c r="L95" s="120"/>
      <c r="M95" s="113"/>
      <c r="N95" s="120"/>
      <c r="O95" s="120"/>
      <c r="P95" s="80"/>
    </row>
    <row r="96" spans="1:16" s="7" customFormat="1" ht="24.75" customHeight="1" outlineLevel="1" x14ac:dyDescent="0.25">
      <c r="A96" s="138">
        <v>49</v>
      </c>
      <c r="B96" s="118"/>
      <c r="C96" s="120"/>
      <c r="D96" s="117"/>
      <c r="E96" s="139"/>
      <c r="F96" s="139"/>
      <c r="G96" s="75" t="str">
        <f t="shared" si="1"/>
        <v/>
      </c>
      <c r="H96" s="118"/>
      <c r="I96" s="117"/>
      <c r="J96" s="117"/>
      <c r="K96" s="119"/>
      <c r="L96" s="120"/>
      <c r="M96" s="113"/>
      <c r="N96" s="120"/>
      <c r="O96" s="120"/>
      <c r="P96" s="80"/>
    </row>
    <row r="97" spans="1:16" s="7" customFormat="1" ht="24.75" customHeight="1" outlineLevel="1" x14ac:dyDescent="0.25">
      <c r="A97" s="138">
        <v>50</v>
      </c>
      <c r="B97" s="118"/>
      <c r="C97" s="120"/>
      <c r="D97" s="117"/>
      <c r="E97" s="139"/>
      <c r="F97" s="139"/>
      <c r="G97" s="75" t="str">
        <f t="shared" si="1"/>
        <v/>
      </c>
      <c r="H97" s="118"/>
      <c r="I97" s="117"/>
      <c r="J97" s="117"/>
      <c r="K97" s="119"/>
      <c r="L97" s="120"/>
      <c r="M97" s="113"/>
      <c r="N97" s="120"/>
      <c r="O97" s="120"/>
      <c r="P97" s="80"/>
    </row>
    <row r="98" spans="1:16" s="7" customFormat="1" ht="24.75" customHeight="1" outlineLevel="1" x14ac:dyDescent="0.25">
      <c r="A98" s="138">
        <v>51</v>
      </c>
      <c r="B98" s="118"/>
      <c r="C98" s="120"/>
      <c r="D98" s="117"/>
      <c r="E98" s="139"/>
      <c r="F98" s="139"/>
      <c r="G98" s="75" t="str">
        <f t="shared" si="1"/>
        <v/>
      </c>
      <c r="H98" s="118"/>
      <c r="I98" s="117"/>
      <c r="J98" s="117"/>
      <c r="K98" s="119"/>
      <c r="L98" s="120"/>
      <c r="M98" s="113"/>
      <c r="N98" s="120"/>
      <c r="O98" s="120"/>
      <c r="P98" s="80"/>
    </row>
    <row r="99" spans="1:16" s="7" customFormat="1" ht="24.75" customHeight="1" outlineLevel="1" x14ac:dyDescent="0.25">
      <c r="A99" s="138">
        <v>52</v>
      </c>
      <c r="B99" s="118"/>
      <c r="C99" s="120"/>
      <c r="D99" s="117"/>
      <c r="E99" s="139"/>
      <c r="F99" s="139"/>
      <c r="G99" s="75" t="str">
        <f t="shared" si="1"/>
        <v/>
      </c>
      <c r="H99" s="118"/>
      <c r="I99" s="117"/>
      <c r="J99" s="117"/>
      <c r="K99" s="119"/>
      <c r="L99" s="120"/>
      <c r="M99" s="113"/>
      <c r="N99" s="120"/>
      <c r="O99" s="120"/>
      <c r="P99" s="80"/>
    </row>
    <row r="100" spans="1:16" s="7" customFormat="1" ht="24.75" customHeight="1" outlineLevel="1" x14ac:dyDescent="0.25">
      <c r="A100" s="138">
        <v>53</v>
      </c>
      <c r="B100" s="118"/>
      <c r="C100" s="120"/>
      <c r="D100" s="117"/>
      <c r="E100" s="139"/>
      <c r="F100" s="139"/>
      <c r="G100" s="75" t="str">
        <f t="shared" si="1"/>
        <v/>
      </c>
      <c r="H100" s="118"/>
      <c r="I100" s="117"/>
      <c r="J100" s="117"/>
      <c r="K100" s="119"/>
      <c r="L100" s="120"/>
      <c r="M100" s="113"/>
      <c r="N100" s="120"/>
      <c r="O100" s="120"/>
      <c r="P100" s="80"/>
    </row>
    <row r="101" spans="1:16" s="7" customFormat="1" ht="24.75" customHeight="1" outlineLevel="1" x14ac:dyDescent="0.25">
      <c r="A101" s="138">
        <v>54</v>
      </c>
      <c r="B101" s="118"/>
      <c r="C101" s="120"/>
      <c r="D101" s="117"/>
      <c r="E101" s="139"/>
      <c r="F101" s="139"/>
      <c r="G101" s="75" t="str">
        <f t="shared" si="1"/>
        <v/>
      </c>
      <c r="H101" s="118"/>
      <c r="I101" s="117"/>
      <c r="J101" s="117"/>
      <c r="K101" s="119"/>
      <c r="L101" s="120"/>
      <c r="M101" s="113"/>
      <c r="N101" s="120"/>
      <c r="O101" s="120"/>
      <c r="P101" s="80"/>
    </row>
    <row r="102" spans="1:16" s="7" customFormat="1" ht="24.75" customHeight="1" outlineLevel="1" x14ac:dyDescent="0.25">
      <c r="A102" s="138">
        <v>55</v>
      </c>
      <c r="B102" s="118"/>
      <c r="C102" s="120"/>
      <c r="D102" s="117"/>
      <c r="E102" s="139"/>
      <c r="F102" s="139"/>
      <c r="G102" s="75" t="str">
        <f t="shared" si="1"/>
        <v/>
      </c>
      <c r="H102" s="118"/>
      <c r="I102" s="117"/>
      <c r="J102" s="117"/>
      <c r="K102" s="119"/>
      <c r="L102" s="120"/>
      <c r="M102" s="113"/>
      <c r="N102" s="120"/>
      <c r="O102" s="120"/>
      <c r="P102" s="80"/>
    </row>
    <row r="103" spans="1:16" s="7" customFormat="1" ht="24.75" customHeight="1" outlineLevel="1" x14ac:dyDescent="0.25">
      <c r="A103" s="138">
        <v>56</v>
      </c>
      <c r="B103" s="118"/>
      <c r="C103" s="120"/>
      <c r="D103" s="117"/>
      <c r="E103" s="139"/>
      <c r="F103" s="139"/>
      <c r="G103" s="75" t="str">
        <f t="shared" si="1"/>
        <v/>
      </c>
      <c r="H103" s="118"/>
      <c r="I103" s="117"/>
      <c r="J103" s="117"/>
      <c r="K103" s="119"/>
      <c r="L103" s="120"/>
      <c r="M103" s="113"/>
      <c r="N103" s="120"/>
      <c r="O103" s="120"/>
      <c r="P103" s="80"/>
    </row>
    <row r="104" spans="1:16" s="7" customFormat="1" ht="24.75" customHeight="1" outlineLevel="1" x14ac:dyDescent="0.25">
      <c r="A104" s="138">
        <v>57</v>
      </c>
      <c r="B104" s="118"/>
      <c r="C104" s="120"/>
      <c r="D104" s="117"/>
      <c r="E104" s="139"/>
      <c r="F104" s="139"/>
      <c r="G104" s="75" t="str">
        <f t="shared" si="1"/>
        <v/>
      </c>
      <c r="H104" s="118"/>
      <c r="I104" s="117"/>
      <c r="J104" s="117"/>
      <c r="K104" s="119"/>
      <c r="L104" s="120"/>
      <c r="M104" s="113"/>
      <c r="N104" s="120"/>
      <c r="O104" s="120"/>
      <c r="P104" s="80"/>
    </row>
    <row r="105" spans="1:16" s="7" customFormat="1" ht="24.75" customHeight="1" outlineLevel="1" x14ac:dyDescent="0.25">
      <c r="A105" s="138">
        <v>58</v>
      </c>
      <c r="B105" s="118"/>
      <c r="C105" s="120"/>
      <c r="D105" s="117"/>
      <c r="E105" s="139"/>
      <c r="F105" s="139"/>
      <c r="G105" s="75" t="str">
        <f t="shared" si="1"/>
        <v/>
      </c>
      <c r="H105" s="118"/>
      <c r="I105" s="117"/>
      <c r="J105" s="117"/>
      <c r="K105" s="119"/>
      <c r="L105" s="120"/>
      <c r="M105" s="113"/>
      <c r="N105" s="120"/>
      <c r="O105" s="120"/>
      <c r="P105" s="80"/>
    </row>
    <row r="106" spans="1:16" s="7" customFormat="1" ht="24.75" customHeight="1" outlineLevel="1" x14ac:dyDescent="0.25">
      <c r="A106" s="138">
        <v>59</v>
      </c>
      <c r="B106" s="118"/>
      <c r="C106" s="120"/>
      <c r="D106" s="117"/>
      <c r="E106" s="139"/>
      <c r="F106" s="139"/>
      <c r="G106" s="75" t="str">
        <f t="shared" si="1"/>
        <v/>
      </c>
      <c r="H106" s="118"/>
      <c r="I106" s="117"/>
      <c r="J106" s="117"/>
      <c r="K106" s="119"/>
      <c r="L106" s="120"/>
      <c r="M106" s="113"/>
      <c r="N106" s="120"/>
      <c r="O106" s="120"/>
      <c r="P106" s="80"/>
    </row>
    <row r="107" spans="1:16" s="7" customFormat="1" ht="24.75" customHeight="1" outlineLevel="1" thickBot="1" x14ac:dyDescent="0.3">
      <c r="A107" s="138">
        <v>60</v>
      </c>
      <c r="B107" s="118"/>
      <c r="C107" s="120"/>
      <c r="D107" s="117"/>
      <c r="E107" s="139"/>
      <c r="F107" s="139"/>
      <c r="G107" s="75" t="str">
        <f t="shared" si="1"/>
        <v/>
      </c>
      <c r="H107" s="118"/>
      <c r="I107" s="117"/>
      <c r="J107" s="117"/>
      <c r="K107" s="119"/>
      <c r="L107" s="120"/>
      <c r="M107" s="113"/>
      <c r="N107" s="120"/>
      <c r="O107" s="120"/>
      <c r="P107" s="80"/>
    </row>
    <row r="108" spans="1:16" ht="29.45" customHeight="1" thickBot="1" x14ac:dyDescent="0.3">
      <c r="O108" s="179" t="str">
        <f>HYPERLINK("#Integrante_6!A1","INICIO")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7" t="s">
        <v>2672</v>
      </c>
      <c r="C114" s="168" t="s">
        <v>31</v>
      </c>
      <c r="D114" s="117"/>
      <c r="E114" s="139"/>
      <c r="F114" s="139"/>
      <c r="G114" s="166" t="str">
        <f>IF(AND(E114&lt;&gt;"",F114&lt;&gt;""),((F114-E114)/30),"")</f>
        <v/>
      </c>
      <c r="H114" s="118"/>
      <c r="I114" s="117"/>
      <c r="J114" s="117"/>
      <c r="K114" s="119"/>
      <c r="L114" s="101" t="str">
        <f>+IF(AND(K114&gt;0,O114="Ejecución"),(K114/877802)*Tabla2815[[#This Row],[% participación]],IF(AND(K114&gt;0,O114&lt;&gt;"Ejecución"),"-",""))</f>
        <v/>
      </c>
      <c r="M114" s="120"/>
      <c r="N114" s="175" t="str">
        <f>+IF(M116="No",1,IF(M116="Si","Ingrese %",""))</f>
        <v/>
      </c>
      <c r="O114" s="171" t="s">
        <v>1150</v>
      </c>
      <c r="P114" s="79"/>
    </row>
    <row r="115" spans="1:16" s="6" customFormat="1" ht="24.75" customHeight="1" x14ac:dyDescent="0.25">
      <c r="A115" s="137">
        <v>2</v>
      </c>
      <c r="B115" s="167" t="s">
        <v>2672</v>
      </c>
      <c r="C115" s="168" t="s">
        <v>31</v>
      </c>
      <c r="D115" s="117"/>
      <c r="E115" s="139"/>
      <c r="F115" s="139"/>
      <c r="G115" s="166" t="str">
        <f t="shared" ref="G115:G160" si="4">IF(AND(E115&lt;&gt;"",F115&lt;&gt;""),((F115-E115)/30),"")</f>
        <v/>
      </c>
      <c r="H115" s="118"/>
      <c r="I115" s="117"/>
      <c r="J115" s="117"/>
      <c r="K115" s="68"/>
      <c r="L115" s="101" t="str">
        <f>+IF(AND(K115&gt;0,O115="Ejecución"),(K115/877802)*Tabla2815[[#This Row],[% participación]],IF(AND(K115&gt;0,O115&lt;&gt;"Ejecución"),"-",""))</f>
        <v/>
      </c>
      <c r="M115" s="120"/>
      <c r="N115" s="175" t="str">
        <f>+IF(M116="No",1,IF(M116="Si","Ingrese %",""))</f>
        <v/>
      </c>
      <c r="O115" s="171" t="s">
        <v>1150</v>
      </c>
      <c r="P115" s="79"/>
    </row>
    <row r="116" spans="1:16" s="6" customFormat="1" ht="24.75" customHeight="1" x14ac:dyDescent="0.25">
      <c r="A116" s="137">
        <v>3</v>
      </c>
      <c r="B116" s="167" t="s">
        <v>2672</v>
      </c>
      <c r="C116" s="168" t="s">
        <v>31</v>
      </c>
      <c r="D116" s="117"/>
      <c r="E116" s="139"/>
      <c r="F116" s="139"/>
      <c r="G116" s="166" t="str">
        <f t="shared" si="4"/>
        <v/>
      </c>
      <c r="H116" s="118"/>
      <c r="I116" s="117"/>
      <c r="J116" s="117"/>
      <c r="K116" s="68"/>
      <c r="L116" s="101" t="str">
        <f>+IF(AND(K116&gt;0,O116="Ejecución"),(K116/877802)*Tabla2815[[#This Row],[% participación]],IF(AND(K116&gt;0,O116&lt;&gt;"Ejecución"),"-",""))</f>
        <v/>
      </c>
      <c r="M116" s="120"/>
      <c r="N116" s="175" t="str">
        <f t="shared" ref="N116:N160" si="5">+IF(M116="No",1,IF(M116="Si","Ingrese %",""))</f>
        <v/>
      </c>
      <c r="O116" s="171" t="s">
        <v>1150</v>
      </c>
      <c r="P116" s="79"/>
    </row>
    <row r="117" spans="1:16" s="6" customFormat="1" ht="24.75" customHeight="1" outlineLevel="1" x14ac:dyDescent="0.25">
      <c r="A117" s="137">
        <v>4</v>
      </c>
      <c r="B117" s="167" t="s">
        <v>2672</v>
      </c>
      <c r="C117" s="168" t="s">
        <v>31</v>
      </c>
      <c r="D117" s="117"/>
      <c r="E117" s="139"/>
      <c r="F117" s="139"/>
      <c r="G117" s="166" t="str">
        <f t="shared" si="4"/>
        <v/>
      </c>
      <c r="H117" s="118"/>
      <c r="I117" s="117"/>
      <c r="J117" s="117"/>
      <c r="K117" s="68"/>
      <c r="L117" s="101" t="str">
        <f>+IF(AND(K117&gt;0,O117="Ejecución"),(K117/877802)*Tabla2815[[#This Row],[% participación]],IF(AND(K117&gt;0,O117&lt;&gt;"Ejecución"),"-",""))</f>
        <v/>
      </c>
      <c r="M117" s="120"/>
      <c r="N117" s="175" t="str">
        <f t="shared" si="5"/>
        <v/>
      </c>
      <c r="O117" s="171" t="s">
        <v>1150</v>
      </c>
      <c r="P117" s="79"/>
    </row>
    <row r="118" spans="1:16" s="7" customFormat="1" ht="24.75" customHeight="1" outlineLevel="1" x14ac:dyDescent="0.25">
      <c r="A118" s="138">
        <v>5</v>
      </c>
      <c r="B118" s="167" t="s">
        <v>2672</v>
      </c>
      <c r="C118" s="168" t="s">
        <v>31</v>
      </c>
      <c r="D118" s="117"/>
      <c r="E118" s="139"/>
      <c r="F118" s="139"/>
      <c r="G118" s="166" t="str">
        <f t="shared" si="4"/>
        <v/>
      </c>
      <c r="H118" s="118"/>
      <c r="I118" s="117"/>
      <c r="J118" s="117"/>
      <c r="K118" s="68"/>
      <c r="L118" s="101" t="str">
        <f>+IF(AND(K118&gt;0,O118="Ejecución"),(K118/877802)*Tabla2815[[#This Row],[% participación]],IF(AND(K118&gt;0,O118&lt;&gt;"Ejecución"),"-",""))</f>
        <v/>
      </c>
      <c r="M118" s="120"/>
      <c r="N118" s="175" t="str">
        <f t="shared" si="5"/>
        <v/>
      </c>
      <c r="O118" s="171" t="s">
        <v>1150</v>
      </c>
      <c r="P118" s="80"/>
    </row>
    <row r="119" spans="1:16" s="7" customFormat="1" ht="24.75" customHeight="1" outlineLevel="1" x14ac:dyDescent="0.25">
      <c r="A119" s="138">
        <v>6</v>
      </c>
      <c r="B119" s="167" t="s">
        <v>2672</v>
      </c>
      <c r="C119" s="168" t="s">
        <v>31</v>
      </c>
      <c r="D119" s="117"/>
      <c r="E119" s="139"/>
      <c r="F119" s="139"/>
      <c r="G119" s="166" t="str">
        <f t="shared" si="4"/>
        <v/>
      </c>
      <c r="H119" s="118"/>
      <c r="I119" s="117"/>
      <c r="J119" s="117"/>
      <c r="K119" s="68"/>
      <c r="L119" s="101" t="str">
        <f>+IF(AND(K119&gt;0,O119="Ejecución"),(K119/877802)*Tabla2815[[#This Row],[% participación]],IF(AND(K119&gt;0,O119&lt;&gt;"Ejecución"),"-",""))</f>
        <v/>
      </c>
      <c r="M119" s="120"/>
      <c r="N119" s="175" t="str">
        <f t="shared" si="5"/>
        <v/>
      </c>
      <c r="O119" s="171" t="s">
        <v>1150</v>
      </c>
      <c r="P119" s="80"/>
    </row>
    <row r="120" spans="1:16" s="7" customFormat="1" ht="24.75" customHeight="1" outlineLevel="1" x14ac:dyDescent="0.25">
      <c r="A120" s="138">
        <v>7</v>
      </c>
      <c r="B120" s="167" t="s">
        <v>2672</v>
      </c>
      <c r="C120" s="168" t="s">
        <v>31</v>
      </c>
      <c r="D120" s="117"/>
      <c r="E120" s="139"/>
      <c r="F120" s="139"/>
      <c r="G120" s="166" t="str">
        <f t="shared" si="4"/>
        <v/>
      </c>
      <c r="H120" s="118"/>
      <c r="I120" s="117"/>
      <c r="J120" s="117"/>
      <c r="K120" s="68"/>
      <c r="L120" s="101" t="str">
        <f>+IF(AND(K120&gt;0,O120="Ejecución"),(K120/877802)*Tabla2815[[#This Row],[% participación]],IF(AND(K120&gt;0,O120&lt;&gt;"Ejecución"),"-",""))</f>
        <v/>
      </c>
      <c r="M120" s="120"/>
      <c r="N120" s="175" t="str">
        <f t="shared" si="5"/>
        <v/>
      </c>
      <c r="O120" s="171" t="s">
        <v>1150</v>
      </c>
      <c r="P120" s="80"/>
    </row>
    <row r="121" spans="1:16" s="7" customFormat="1" ht="24.75" customHeight="1" outlineLevel="1" x14ac:dyDescent="0.25">
      <c r="A121" s="138">
        <v>8</v>
      </c>
      <c r="B121" s="167" t="s">
        <v>2672</v>
      </c>
      <c r="C121" s="168" t="s">
        <v>31</v>
      </c>
      <c r="D121" s="117"/>
      <c r="E121" s="139"/>
      <c r="F121" s="139"/>
      <c r="G121" s="166" t="str">
        <f t="shared" si="4"/>
        <v/>
      </c>
      <c r="H121" s="115"/>
      <c r="I121" s="117"/>
      <c r="J121" s="117"/>
      <c r="K121" s="68"/>
      <c r="L121" s="101" t="str">
        <f>+IF(AND(K121&gt;0,O121="Ejecución"),(K121/877802)*Tabla2815[[#This Row],[% participación]],IF(AND(K121&gt;0,O121&lt;&gt;"Ejecución"),"-",""))</f>
        <v/>
      </c>
      <c r="M121" s="120"/>
      <c r="N121" s="175" t="str">
        <f t="shared" si="5"/>
        <v/>
      </c>
      <c r="O121" s="171" t="s">
        <v>1150</v>
      </c>
      <c r="P121" s="80"/>
    </row>
    <row r="122" spans="1:16" s="7" customFormat="1" ht="24.75" customHeight="1" outlineLevel="1" x14ac:dyDescent="0.25">
      <c r="A122" s="138">
        <v>9</v>
      </c>
      <c r="B122" s="167" t="s">
        <v>2672</v>
      </c>
      <c r="C122" s="168" t="s">
        <v>31</v>
      </c>
      <c r="D122" s="117"/>
      <c r="E122" s="139"/>
      <c r="F122" s="139"/>
      <c r="G122" s="166" t="str">
        <f t="shared" si="4"/>
        <v/>
      </c>
      <c r="H122" s="118"/>
      <c r="I122" s="117"/>
      <c r="J122" s="117"/>
      <c r="K122" s="68"/>
      <c r="L122" s="101" t="str">
        <f>+IF(AND(K122&gt;0,O122="Ejecución"),(K122/877802)*Tabla2815[[#This Row],[% participación]],IF(AND(K122&gt;0,O122&lt;&gt;"Ejecución"),"-",""))</f>
        <v/>
      </c>
      <c r="M122" s="120"/>
      <c r="N122" s="175" t="str">
        <f t="shared" si="5"/>
        <v/>
      </c>
      <c r="O122" s="171" t="s">
        <v>1150</v>
      </c>
      <c r="P122" s="80"/>
    </row>
    <row r="123" spans="1:16" s="7" customFormat="1" ht="24.75" customHeight="1" outlineLevel="1" x14ac:dyDescent="0.25">
      <c r="A123" s="138">
        <v>10</v>
      </c>
      <c r="B123" s="167" t="s">
        <v>2672</v>
      </c>
      <c r="C123" s="168" t="s">
        <v>31</v>
      </c>
      <c r="D123" s="117"/>
      <c r="E123" s="139"/>
      <c r="F123" s="139"/>
      <c r="G123" s="166" t="str">
        <f t="shared" si="4"/>
        <v/>
      </c>
      <c r="H123" s="118"/>
      <c r="I123" s="117"/>
      <c r="J123" s="117"/>
      <c r="K123" s="68"/>
      <c r="L123" s="101" t="str">
        <f>+IF(AND(K123&gt;0,O123="Ejecución"),(K123/877802)*Tabla2815[[#This Row],[% participación]],IF(AND(K123&gt;0,O123&lt;&gt;"Ejecución"),"-",""))</f>
        <v/>
      </c>
      <c r="M123" s="120"/>
      <c r="N123" s="175" t="str">
        <f t="shared" si="5"/>
        <v/>
      </c>
      <c r="O123" s="171" t="s">
        <v>1150</v>
      </c>
      <c r="P123" s="80"/>
    </row>
    <row r="124" spans="1:16" s="7" customFormat="1" ht="24.75" customHeight="1" outlineLevel="1" x14ac:dyDescent="0.25">
      <c r="A124" s="138">
        <v>11</v>
      </c>
      <c r="B124" s="167" t="s">
        <v>2672</v>
      </c>
      <c r="C124" s="168" t="s">
        <v>31</v>
      </c>
      <c r="D124" s="117"/>
      <c r="E124" s="139"/>
      <c r="F124" s="139"/>
      <c r="G124" s="166" t="str">
        <f t="shared" si="4"/>
        <v/>
      </c>
      <c r="H124" s="118"/>
      <c r="I124" s="117"/>
      <c r="J124" s="117"/>
      <c r="K124" s="68"/>
      <c r="L124" s="101" t="str">
        <f>+IF(AND(K124&gt;0,O124="Ejecución"),(K124/877802)*Tabla2815[[#This Row],[% participación]],IF(AND(K124&gt;0,O124&lt;&gt;"Ejecución"),"-",""))</f>
        <v/>
      </c>
      <c r="M124" s="120"/>
      <c r="N124" s="175" t="str">
        <f t="shared" si="5"/>
        <v/>
      </c>
      <c r="O124" s="171" t="s">
        <v>1150</v>
      </c>
      <c r="P124" s="80"/>
    </row>
    <row r="125" spans="1:16" s="7" customFormat="1" ht="24.75" customHeight="1" outlineLevel="1" x14ac:dyDescent="0.25">
      <c r="A125" s="138">
        <v>12</v>
      </c>
      <c r="B125" s="167" t="s">
        <v>2672</v>
      </c>
      <c r="C125" s="168" t="s">
        <v>31</v>
      </c>
      <c r="D125" s="117"/>
      <c r="E125" s="139"/>
      <c r="F125" s="139"/>
      <c r="G125" s="166" t="str">
        <f t="shared" si="4"/>
        <v/>
      </c>
      <c r="H125" s="118"/>
      <c r="I125" s="117"/>
      <c r="J125" s="117"/>
      <c r="K125" s="68"/>
      <c r="L125" s="101" t="str">
        <f>+IF(AND(K125&gt;0,O125="Ejecución"),(K125/877802)*Tabla2815[[#This Row],[% participación]],IF(AND(K125&gt;0,O125&lt;&gt;"Ejecución"),"-",""))</f>
        <v/>
      </c>
      <c r="M125" s="120"/>
      <c r="N125" s="175" t="str">
        <f t="shared" si="5"/>
        <v/>
      </c>
      <c r="O125" s="171" t="s">
        <v>1150</v>
      </c>
      <c r="P125" s="80"/>
    </row>
    <row r="126" spans="1:16" s="7" customFormat="1" ht="24.75" customHeight="1" outlineLevel="1" x14ac:dyDescent="0.25">
      <c r="A126" s="138">
        <v>13</v>
      </c>
      <c r="B126" s="167" t="s">
        <v>2672</v>
      </c>
      <c r="C126" s="168" t="s">
        <v>31</v>
      </c>
      <c r="D126" s="117"/>
      <c r="E126" s="139"/>
      <c r="F126" s="139"/>
      <c r="G126" s="166" t="str">
        <f t="shared" si="4"/>
        <v/>
      </c>
      <c r="H126" s="118"/>
      <c r="I126" s="117"/>
      <c r="J126" s="117"/>
      <c r="K126" s="68"/>
      <c r="L126" s="101" t="str">
        <f>+IF(AND(K126&gt;0,O126="Ejecución"),(K126/877802)*Tabla2815[[#This Row],[% participación]],IF(AND(K126&gt;0,O126&lt;&gt;"Ejecución"),"-",""))</f>
        <v/>
      </c>
      <c r="M126" s="120"/>
      <c r="N126" s="175" t="str">
        <f t="shared" si="5"/>
        <v/>
      </c>
      <c r="O126" s="171" t="s">
        <v>1150</v>
      </c>
      <c r="P126" s="80"/>
    </row>
    <row r="127" spans="1:16" s="7" customFormat="1" ht="24.75" customHeight="1" outlineLevel="1" x14ac:dyDescent="0.25">
      <c r="A127" s="138">
        <v>14</v>
      </c>
      <c r="B127" s="167" t="s">
        <v>2672</v>
      </c>
      <c r="C127" s="168" t="s">
        <v>31</v>
      </c>
      <c r="D127" s="117"/>
      <c r="E127" s="139"/>
      <c r="F127" s="139"/>
      <c r="G127" s="166" t="str">
        <f t="shared" si="4"/>
        <v/>
      </c>
      <c r="H127" s="118"/>
      <c r="I127" s="117"/>
      <c r="J127" s="117"/>
      <c r="K127" s="68"/>
      <c r="L127" s="101" t="str">
        <f>+IF(AND(K127&gt;0,O127="Ejecución"),(K127/877802)*Tabla2815[[#This Row],[% participación]],IF(AND(K127&gt;0,O127&lt;&gt;"Ejecución"),"-",""))</f>
        <v/>
      </c>
      <c r="M127" s="120"/>
      <c r="N127" s="175" t="str">
        <f t="shared" si="5"/>
        <v/>
      </c>
      <c r="O127" s="171" t="s">
        <v>1150</v>
      </c>
      <c r="P127" s="80"/>
    </row>
    <row r="128" spans="1:16" s="7" customFormat="1" ht="24.75" customHeight="1" outlineLevel="1" x14ac:dyDescent="0.25">
      <c r="A128" s="138">
        <v>15</v>
      </c>
      <c r="B128" s="167" t="s">
        <v>2672</v>
      </c>
      <c r="C128" s="168" t="s">
        <v>31</v>
      </c>
      <c r="D128" s="117"/>
      <c r="E128" s="139"/>
      <c r="F128" s="139"/>
      <c r="G128" s="166" t="str">
        <f t="shared" si="4"/>
        <v/>
      </c>
      <c r="H128" s="118"/>
      <c r="I128" s="117"/>
      <c r="J128" s="117"/>
      <c r="K128" s="68"/>
      <c r="L128" s="101" t="str">
        <f>+IF(AND(K128&gt;0,O128="Ejecución"),(K128/877802)*Tabla2815[[#This Row],[% participación]],IF(AND(K128&gt;0,O128&lt;&gt;"Ejecución"),"-",""))</f>
        <v/>
      </c>
      <c r="M128" s="120"/>
      <c r="N128" s="175" t="str">
        <f t="shared" si="5"/>
        <v/>
      </c>
      <c r="O128" s="171" t="s">
        <v>1150</v>
      </c>
      <c r="P128" s="80"/>
    </row>
    <row r="129" spans="1:16" s="7" customFormat="1" ht="24.75" customHeight="1" outlineLevel="1" x14ac:dyDescent="0.25">
      <c r="A129" s="138">
        <v>16</v>
      </c>
      <c r="B129" s="167" t="s">
        <v>2672</v>
      </c>
      <c r="C129" s="168" t="s">
        <v>31</v>
      </c>
      <c r="D129" s="117"/>
      <c r="E129" s="139"/>
      <c r="F129" s="139"/>
      <c r="G129" s="166" t="str">
        <f t="shared" si="4"/>
        <v/>
      </c>
      <c r="H129" s="118"/>
      <c r="I129" s="117"/>
      <c r="J129" s="117"/>
      <c r="K129" s="68"/>
      <c r="L129" s="101" t="str">
        <f>+IF(AND(K129&gt;0,O129="Ejecución"),(K129/877802)*Tabla2815[[#This Row],[% participación]],IF(AND(K129&gt;0,O129&lt;&gt;"Ejecución"),"-",""))</f>
        <v/>
      </c>
      <c r="M129" s="120"/>
      <c r="N129" s="175" t="str">
        <f t="shared" si="5"/>
        <v/>
      </c>
      <c r="O129" s="171" t="s">
        <v>1150</v>
      </c>
      <c r="P129" s="80"/>
    </row>
    <row r="130" spans="1:16" s="7" customFormat="1" ht="24.75" customHeight="1" outlineLevel="1" x14ac:dyDescent="0.25">
      <c r="A130" s="138">
        <v>17</v>
      </c>
      <c r="B130" s="167" t="s">
        <v>2672</v>
      </c>
      <c r="C130" s="168" t="s">
        <v>31</v>
      </c>
      <c r="D130" s="117"/>
      <c r="E130" s="139"/>
      <c r="F130" s="139"/>
      <c r="G130" s="166" t="str">
        <f t="shared" si="4"/>
        <v/>
      </c>
      <c r="H130" s="118"/>
      <c r="I130" s="117"/>
      <c r="J130" s="117"/>
      <c r="K130" s="68"/>
      <c r="L130" s="101" t="str">
        <f>+IF(AND(K130&gt;0,O130="Ejecución"),(K130/877802)*Tabla2815[[#This Row],[% participación]],IF(AND(K130&gt;0,O130&lt;&gt;"Ejecución"),"-",""))</f>
        <v/>
      </c>
      <c r="M130" s="120"/>
      <c r="N130" s="175" t="str">
        <f t="shared" si="5"/>
        <v/>
      </c>
      <c r="O130" s="171" t="s">
        <v>1150</v>
      </c>
      <c r="P130" s="80"/>
    </row>
    <row r="131" spans="1:16" s="7" customFormat="1" ht="24.75" customHeight="1" outlineLevel="1" x14ac:dyDescent="0.25">
      <c r="A131" s="138">
        <v>18</v>
      </c>
      <c r="B131" s="167" t="s">
        <v>2672</v>
      </c>
      <c r="C131" s="168" t="s">
        <v>31</v>
      </c>
      <c r="D131" s="117"/>
      <c r="E131" s="139"/>
      <c r="F131" s="139"/>
      <c r="G131" s="166" t="str">
        <f t="shared" si="4"/>
        <v/>
      </c>
      <c r="H131" s="118"/>
      <c r="I131" s="117"/>
      <c r="J131" s="117"/>
      <c r="K131" s="68"/>
      <c r="L131" s="101" t="str">
        <f>+IF(AND(K131&gt;0,O131="Ejecución"),(K131/877802)*Tabla2815[[#This Row],[% participación]],IF(AND(K131&gt;0,O131&lt;&gt;"Ejecución"),"-",""))</f>
        <v/>
      </c>
      <c r="M131" s="120"/>
      <c r="N131" s="175" t="str">
        <f t="shared" si="5"/>
        <v/>
      </c>
      <c r="O131" s="171" t="s">
        <v>1150</v>
      </c>
      <c r="P131" s="80"/>
    </row>
    <row r="132" spans="1:16" s="7" customFormat="1" ht="24.75" customHeight="1" outlineLevel="1" x14ac:dyDescent="0.25">
      <c r="A132" s="138">
        <v>19</v>
      </c>
      <c r="B132" s="167" t="s">
        <v>2672</v>
      </c>
      <c r="C132" s="168" t="s">
        <v>31</v>
      </c>
      <c r="D132" s="117"/>
      <c r="E132" s="139"/>
      <c r="F132" s="139"/>
      <c r="G132" s="166" t="str">
        <f t="shared" si="4"/>
        <v/>
      </c>
      <c r="H132" s="118"/>
      <c r="I132" s="117"/>
      <c r="J132" s="117"/>
      <c r="K132" s="68"/>
      <c r="L132" s="101" t="str">
        <f>+IF(AND(K132&gt;0,O132="Ejecución"),(K132/877802)*Tabla2815[[#This Row],[% participación]],IF(AND(K132&gt;0,O132&lt;&gt;"Ejecución"),"-",""))</f>
        <v/>
      </c>
      <c r="M132" s="120"/>
      <c r="N132" s="175" t="str">
        <f t="shared" si="5"/>
        <v/>
      </c>
      <c r="O132" s="171" t="s">
        <v>1150</v>
      </c>
      <c r="P132" s="80"/>
    </row>
    <row r="133" spans="1:16" s="7" customFormat="1" ht="24.75" customHeight="1" outlineLevel="1" x14ac:dyDescent="0.25">
      <c r="A133" s="138">
        <v>20</v>
      </c>
      <c r="B133" s="167" t="s">
        <v>2672</v>
      </c>
      <c r="C133" s="168" t="s">
        <v>31</v>
      </c>
      <c r="D133" s="117"/>
      <c r="E133" s="139"/>
      <c r="F133" s="139"/>
      <c r="G133" s="166" t="str">
        <f t="shared" si="4"/>
        <v/>
      </c>
      <c r="H133" s="118"/>
      <c r="I133" s="117"/>
      <c r="J133" s="117"/>
      <c r="K133" s="68"/>
      <c r="L133" s="101" t="str">
        <f>+IF(AND(K133&gt;0,O133="Ejecución"),(K133/877802)*Tabla2815[[#This Row],[% participación]],IF(AND(K133&gt;0,O133&lt;&gt;"Ejecución"),"-",""))</f>
        <v/>
      </c>
      <c r="M133" s="120"/>
      <c r="N133" s="175" t="str">
        <f t="shared" si="5"/>
        <v/>
      </c>
      <c r="O133" s="171" t="s">
        <v>1150</v>
      </c>
      <c r="P133" s="80"/>
    </row>
    <row r="134" spans="1:16" s="7" customFormat="1" ht="24.75" customHeight="1" outlineLevel="1" x14ac:dyDescent="0.25">
      <c r="A134" s="138">
        <v>21</v>
      </c>
      <c r="B134" s="167" t="s">
        <v>2672</v>
      </c>
      <c r="C134" s="168" t="s">
        <v>31</v>
      </c>
      <c r="D134" s="117"/>
      <c r="E134" s="139"/>
      <c r="F134" s="139"/>
      <c r="G134" s="166" t="str">
        <f t="shared" si="4"/>
        <v/>
      </c>
      <c r="H134" s="118"/>
      <c r="I134" s="117"/>
      <c r="J134" s="117"/>
      <c r="K134" s="68"/>
      <c r="L134" s="101" t="str">
        <f>+IF(AND(K134&gt;0,O134="Ejecución"),(K134/877802)*Tabla2815[[#This Row],[% participación]],IF(AND(K134&gt;0,O134&lt;&gt;"Ejecución"),"-",""))</f>
        <v/>
      </c>
      <c r="M134" s="120"/>
      <c r="N134" s="175" t="str">
        <f t="shared" si="5"/>
        <v/>
      </c>
      <c r="O134" s="171" t="s">
        <v>1150</v>
      </c>
      <c r="P134" s="80"/>
    </row>
    <row r="135" spans="1:16" s="7" customFormat="1" ht="24.75" customHeight="1" outlineLevel="1" x14ac:dyDescent="0.25">
      <c r="A135" s="138">
        <v>22</v>
      </c>
      <c r="B135" s="167" t="s">
        <v>2672</v>
      </c>
      <c r="C135" s="168" t="s">
        <v>31</v>
      </c>
      <c r="D135" s="117"/>
      <c r="E135" s="139"/>
      <c r="F135" s="139"/>
      <c r="G135" s="166" t="str">
        <f t="shared" si="4"/>
        <v/>
      </c>
      <c r="H135" s="118"/>
      <c r="I135" s="117"/>
      <c r="J135" s="117"/>
      <c r="K135" s="68"/>
      <c r="L135" s="101" t="str">
        <f>+IF(AND(K135&gt;0,O135="Ejecución"),(K135/877802)*Tabla2815[[#This Row],[% participación]],IF(AND(K135&gt;0,O135&lt;&gt;"Ejecución"),"-",""))</f>
        <v/>
      </c>
      <c r="M135" s="120"/>
      <c r="N135" s="175" t="str">
        <f t="shared" si="5"/>
        <v/>
      </c>
      <c r="O135" s="171" t="s">
        <v>1150</v>
      </c>
      <c r="P135" s="80"/>
    </row>
    <row r="136" spans="1:16" s="7" customFormat="1" ht="24.75" customHeight="1" outlineLevel="1" x14ac:dyDescent="0.25">
      <c r="A136" s="138">
        <v>23</v>
      </c>
      <c r="B136" s="167" t="s">
        <v>2672</v>
      </c>
      <c r="C136" s="168" t="s">
        <v>31</v>
      </c>
      <c r="D136" s="117"/>
      <c r="E136" s="139"/>
      <c r="F136" s="139"/>
      <c r="G136" s="166" t="str">
        <f t="shared" si="4"/>
        <v/>
      </c>
      <c r="H136" s="118"/>
      <c r="I136" s="117"/>
      <c r="J136" s="117"/>
      <c r="K136" s="68"/>
      <c r="L136" s="101" t="str">
        <f>+IF(AND(K136&gt;0,O136="Ejecución"),(K136/877802)*Tabla2815[[#This Row],[% participación]],IF(AND(K136&gt;0,O136&lt;&gt;"Ejecución"),"-",""))</f>
        <v/>
      </c>
      <c r="M136" s="120"/>
      <c r="N136" s="175" t="str">
        <f t="shared" si="5"/>
        <v/>
      </c>
      <c r="O136" s="171" t="s">
        <v>1150</v>
      </c>
      <c r="P136" s="80"/>
    </row>
    <row r="137" spans="1:16" s="7" customFormat="1" ht="24.75" customHeight="1" outlineLevel="1" x14ac:dyDescent="0.25">
      <c r="A137" s="138">
        <v>24</v>
      </c>
      <c r="B137" s="167" t="s">
        <v>2672</v>
      </c>
      <c r="C137" s="168" t="s">
        <v>31</v>
      </c>
      <c r="D137" s="117"/>
      <c r="E137" s="139"/>
      <c r="F137" s="139"/>
      <c r="G137" s="166" t="str">
        <f t="shared" si="4"/>
        <v/>
      </c>
      <c r="H137" s="118"/>
      <c r="I137" s="117"/>
      <c r="J137" s="117"/>
      <c r="K137" s="68"/>
      <c r="L137" s="101" t="str">
        <f>+IF(AND(K137&gt;0,O137="Ejecución"),(K137/877802)*Tabla2815[[#This Row],[% participación]],IF(AND(K137&gt;0,O137&lt;&gt;"Ejecución"),"-",""))</f>
        <v/>
      </c>
      <c r="M137" s="120"/>
      <c r="N137" s="175" t="str">
        <f t="shared" si="5"/>
        <v/>
      </c>
      <c r="O137" s="171" t="s">
        <v>1150</v>
      </c>
      <c r="P137" s="80"/>
    </row>
    <row r="138" spans="1:16" s="7" customFormat="1" ht="24.75" customHeight="1" outlineLevel="1" x14ac:dyDescent="0.25">
      <c r="A138" s="138">
        <v>25</v>
      </c>
      <c r="B138" s="167" t="s">
        <v>2672</v>
      </c>
      <c r="C138" s="168" t="s">
        <v>31</v>
      </c>
      <c r="D138" s="117"/>
      <c r="E138" s="139"/>
      <c r="F138" s="139"/>
      <c r="G138" s="166" t="str">
        <f t="shared" si="4"/>
        <v/>
      </c>
      <c r="H138" s="118"/>
      <c r="I138" s="117"/>
      <c r="J138" s="117"/>
      <c r="K138" s="68"/>
      <c r="L138" s="101" t="str">
        <f>+IF(AND(K138&gt;0,O138="Ejecución"),(K138/877802)*Tabla2815[[#This Row],[% participación]],IF(AND(K138&gt;0,O138&lt;&gt;"Ejecución"),"-",""))</f>
        <v/>
      </c>
      <c r="M138" s="120"/>
      <c r="N138" s="175" t="str">
        <f t="shared" si="5"/>
        <v/>
      </c>
      <c r="O138" s="171" t="s">
        <v>1150</v>
      </c>
      <c r="P138" s="80"/>
    </row>
    <row r="139" spans="1:16" s="7" customFormat="1" ht="24.75" customHeight="1" outlineLevel="1" x14ac:dyDescent="0.25">
      <c r="A139" s="138">
        <v>26</v>
      </c>
      <c r="B139" s="167" t="s">
        <v>2672</v>
      </c>
      <c r="C139" s="168" t="s">
        <v>31</v>
      </c>
      <c r="D139" s="117"/>
      <c r="E139" s="139"/>
      <c r="F139" s="139"/>
      <c r="G139" s="166" t="str">
        <f t="shared" si="4"/>
        <v/>
      </c>
      <c r="H139" s="118"/>
      <c r="I139" s="117"/>
      <c r="J139" s="117"/>
      <c r="K139" s="68"/>
      <c r="L139" s="101" t="str">
        <f>+IF(AND(K139&gt;0,O139="Ejecución"),(K139/877802)*Tabla2815[[#This Row],[% participación]],IF(AND(K139&gt;0,O139&lt;&gt;"Ejecución"),"-",""))</f>
        <v/>
      </c>
      <c r="M139" s="120"/>
      <c r="N139" s="175" t="str">
        <f t="shared" si="5"/>
        <v/>
      </c>
      <c r="O139" s="171" t="s">
        <v>1150</v>
      </c>
      <c r="P139" s="80"/>
    </row>
    <row r="140" spans="1:16" s="7" customFormat="1" ht="24.75" customHeight="1" outlineLevel="1" x14ac:dyDescent="0.25">
      <c r="A140" s="138">
        <v>27</v>
      </c>
      <c r="B140" s="167" t="s">
        <v>2672</v>
      </c>
      <c r="C140" s="168" t="s">
        <v>31</v>
      </c>
      <c r="D140" s="117"/>
      <c r="E140" s="139"/>
      <c r="F140" s="139"/>
      <c r="G140" s="166" t="str">
        <f t="shared" si="4"/>
        <v/>
      </c>
      <c r="H140" s="118"/>
      <c r="I140" s="117"/>
      <c r="J140" s="117"/>
      <c r="K140" s="68"/>
      <c r="L140" s="101" t="str">
        <f>+IF(AND(K140&gt;0,O140="Ejecución"),(K140/877802)*Tabla2815[[#This Row],[% participación]],IF(AND(K140&gt;0,O140&lt;&gt;"Ejecución"),"-",""))</f>
        <v/>
      </c>
      <c r="M140" s="120"/>
      <c r="N140" s="175" t="str">
        <f t="shared" si="5"/>
        <v/>
      </c>
      <c r="O140" s="171" t="s">
        <v>1150</v>
      </c>
      <c r="P140" s="80"/>
    </row>
    <row r="141" spans="1:16" s="7" customFormat="1" ht="24.75" customHeight="1" outlineLevel="1" x14ac:dyDescent="0.25">
      <c r="A141" s="138">
        <v>28</v>
      </c>
      <c r="B141" s="167" t="s">
        <v>2672</v>
      </c>
      <c r="C141" s="168" t="s">
        <v>31</v>
      </c>
      <c r="D141" s="117"/>
      <c r="E141" s="139"/>
      <c r="F141" s="139"/>
      <c r="G141" s="166" t="str">
        <f t="shared" si="4"/>
        <v/>
      </c>
      <c r="H141" s="118"/>
      <c r="I141" s="117"/>
      <c r="J141" s="117"/>
      <c r="K141" s="68"/>
      <c r="L141" s="101" t="str">
        <f>+IF(AND(K141&gt;0,O141="Ejecución"),(K141/877802)*Tabla2815[[#This Row],[% participación]],IF(AND(K141&gt;0,O141&lt;&gt;"Ejecución"),"-",""))</f>
        <v/>
      </c>
      <c r="M141" s="120"/>
      <c r="N141" s="175" t="str">
        <f t="shared" si="5"/>
        <v/>
      </c>
      <c r="O141" s="171" t="s">
        <v>1150</v>
      </c>
      <c r="P141" s="80"/>
    </row>
    <row r="142" spans="1:16" s="7" customFormat="1" ht="24.75" customHeight="1" outlineLevel="1" x14ac:dyDescent="0.25">
      <c r="A142" s="138">
        <v>29</v>
      </c>
      <c r="B142" s="167" t="s">
        <v>2672</v>
      </c>
      <c r="C142" s="168" t="s">
        <v>31</v>
      </c>
      <c r="D142" s="117"/>
      <c r="E142" s="139"/>
      <c r="F142" s="139"/>
      <c r="G142" s="166" t="str">
        <f t="shared" si="4"/>
        <v/>
      </c>
      <c r="H142" s="118"/>
      <c r="I142" s="117"/>
      <c r="J142" s="117"/>
      <c r="K142" s="68"/>
      <c r="L142" s="101" t="str">
        <f>+IF(AND(K142&gt;0,O142="Ejecución"),(K142/877802)*Tabla2815[[#This Row],[% participación]],IF(AND(K142&gt;0,O142&lt;&gt;"Ejecución"),"-",""))</f>
        <v/>
      </c>
      <c r="M142" s="120"/>
      <c r="N142" s="175" t="str">
        <f t="shared" si="5"/>
        <v/>
      </c>
      <c r="O142" s="171" t="s">
        <v>1150</v>
      </c>
      <c r="P142" s="80"/>
    </row>
    <row r="143" spans="1:16" s="7" customFormat="1" ht="24.75" customHeight="1" outlineLevel="1" x14ac:dyDescent="0.25">
      <c r="A143" s="138">
        <v>30</v>
      </c>
      <c r="B143" s="167" t="s">
        <v>2672</v>
      </c>
      <c r="C143" s="168" t="s">
        <v>31</v>
      </c>
      <c r="D143" s="117"/>
      <c r="E143" s="139"/>
      <c r="F143" s="139"/>
      <c r="G143" s="166" t="str">
        <f t="shared" si="4"/>
        <v/>
      </c>
      <c r="H143" s="118"/>
      <c r="I143" s="117"/>
      <c r="J143" s="117"/>
      <c r="K143" s="68"/>
      <c r="L143" s="101" t="str">
        <f>+IF(AND(K143&gt;0,O143="Ejecución"),(K143/877802)*Tabla2815[[#This Row],[% participación]],IF(AND(K143&gt;0,O143&lt;&gt;"Ejecución"),"-",""))</f>
        <v/>
      </c>
      <c r="M143" s="120"/>
      <c r="N143" s="175" t="str">
        <f t="shared" si="5"/>
        <v/>
      </c>
      <c r="O143" s="171" t="s">
        <v>1150</v>
      </c>
      <c r="P143" s="80"/>
    </row>
    <row r="144" spans="1:16" s="7" customFormat="1" ht="24.75" customHeight="1" outlineLevel="1" x14ac:dyDescent="0.25">
      <c r="A144" s="138">
        <v>31</v>
      </c>
      <c r="B144" s="167" t="s">
        <v>2672</v>
      </c>
      <c r="C144" s="168" t="s">
        <v>31</v>
      </c>
      <c r="D144" s="117"/>
      <c r="E144" s="139"/>
      <c r="F144" s="139"/>
      <c r="G144" s="166" t="str">
        <f t="shared" si="4"/>
        <v/>
      </c>
      <c r="H144" s="118"/>
      <c r="I144" s="117"/>
      <c r="J144" s="117"/>
      <c r="K144" s="68"/>
      <c r="L144" s="101" t="str">
        <f>+IF(AND(K144&gt;0,O144="Ejecución"),(K144/877802)*Tabla2815[[#This Row],[% participación]],IF(AND(K144&gt;0,O144&lt;&gt;"Ejecución"),"-",""))</f>
        <v/>
      </c>
      <c r="M144" s="120"/>
      <c r="N144" s="175" t="str">
        <f t="shared" si="5"/>
        <v/>
      </c>
      <c r="O144" s="171" t="s">
        <v>1150</v>
      </c>
      <c r="P144" s="80"/>
    </row>
    <row r="145" spans="1:16" s="7" customFormat="1" ht="24.75" customHeight="1" outlineLevel="1" x14ac:dyDescent="0.25">
      <c r="A145" s="138">
        <v>32</v>
      </c>
      <c r="B145" s="167" t="s">
        <v>2672</v>
      </c>
      <c r="C145" s="168" t="s">
        <v>31</v>
      </c>
      <c r="D145" s="117"/>
      <c r="E145" s="139"/>
      <c r="F145" s="139"/>
      <c r="G145" s="166" t="str">
        <f t="shared" si="4"/>
        <v/>
      </c>
      <c r="H145" s="118"/>
      <c r="I145" s="117"/>
      <c r="J145" s="117"/>
      <c r="K145" s="68"/>
      <c r="L145" s="101" t="str">
        <f>+IF(AND(K145&gt;0,O145="Ejecución"),(K145/877802)*Tabla2815[[#This Row],[% participación]],IF(AND(K145&gt;0,O145&lt;&gt;"Ejecución"),"-",""))</f>
        <v/>
      </c>
      <c r="M145" s="120"/>
      <c r="N145" s="175" t="str">
        <f t="shared" si="5"/>
        <v/>
      </c>
      <c r="O145" s="171" t="s">
        <v>1150</v>
      </c>
      <c r="P145" s="80"/>
    </row>
    <row r="146" spans="1:16" s="7" customFormat="1" ht="24.75" customHeight="1" outlineLevel="1" x14ac:dyDescent="0.25">
      <c r="A146" s="138">
        <v>33</v>
      </c>
      <c r="B146" s="167" t="s">
        <v>2672</v>
      </c>
      <c r="C146" s="168" t="s">
        <v>31</v>
      </c>
      <c r="D146" s="117"/>
      <c r="E146" s="139"/>
      <c r="F146" s="139"/>
      <c r="G146" s="166" t="str">
        <f t="shared" si="4"/>
        <v/>
      </c>
      <c r="H146" s="118"/>
      <c r="I146" s="117"/>
      <c r="J146" s="117"/>
      <c r="K146" s="68"/>
      <c r="L146" s="101" t="str">
        <f>+IF(AND(K146&gt;0,O146="Ejecución"),(K146/877802)*Tabla2815[[#This Row],[% participación]],IF(AND(K146&gt;0,O146&lt;&gt;"Ejecución"),"-",""))</f>
        <v/>
      </c>
      <c r="M146" s="120"/>
      <c r="N146" s="175" t="str">
        <f t="shared" si="5"/>
        <v/>
      </c>
      <c r="O146" s="171" t="s">
        <v>1150</v>
      </c>
      <c r="P146" s="80"/>
    </row>
    <row r="147" spans="1:16" s="7" customFormat="1" ht="24.75" customHeight="1" outlineLevel="1" x14ac:dyDescent="0.25">
      <c r="A147" s="138">
        <v>34</v>
      </c>
      <c r="B147" s="167" t="s">
        <v>2672</v>
      </c>
      <c r="C147" s="168" t="s">
        <v>31</v>
      </c>
      <c r="D147" s="117"/>
      <c r="E147" s="139"/>
      <c r="F147" s="139"/>
      <c r="G147" s="166" t="str">
        <f t="shared" si="4"/>
        <v/>
      </c>
      <c r="H147" s="118"/>
      <c r="I147" s="117"/>
      <c r="J147" s="117"/>
      <c r="K147" s="68"/>
      <c r="L147" s="101" t="str">
        <f>+IF(AND(K147&gt;0,O147="Ejecución"),(K147/877802)*Tabla2815[[#This Row],[% participación]],IF(AND(K147&gt;0,O147&lt;&gt;"Ejecución"),"-",""))</f>
        <v/>
      </c>
      <c r="M147" s="120"/>
      <c r="N147" s="175" t="str">
        <f t="shared" si="5"/>
        <v/>
      </c>
      <c r="O147" s="171" t="s">
        <v>1150</v>
      </c>
      <c r="P147" s="80"/>
    </row>
    <row r="148" spans="1:16" s="7" customFormat="1" ht="24.75" customHeight="1" outlineLevel="1" x14ac:dyDescent="0.25">
      <c r="A148" s="138">
        <v>35</v>
      </c>
      <c r="B148" s="167" t="s">
        <v>2672</v>
      </c>
      <c r="C148" s="168" t="s">
        <v>31</v>
      </c>
      <c r="D148" s="117"/>
      <c r="E148" s="139"/>
      <c r="F148" s="139"/>
      <c r="G148" s="166" t="str">
        <f t="shared" si="4"/>
        <v/>
      </c>
      <c r="H148" s="118"/>
      <c r="I148" s="117"/>
      <c r="J148" s="117"/>
      <c r="K148" s="68"/>
      <c r="L148" s="101" t="str">
        <f>+IF(AND(K148&gt;0,O148="Ejecución"),(K148/877802)*Tabla2815[[#This Row],[% participación]],IF(AND(K148&gt;0,O148&lt;&gt;"Ejecución"),"-",""))</f>
        <v/>
      </c>
      <c r="M148" s="120"/>
      <c r="N148" s="175" t="str">
        <f t="shared" si="5"/>
        <v/>
      </c>
      <c r="O148" s="171" t="s">
        <v>1150</v>
      </c>
      <c r="P148" s="80"/>
    </row>
    <row r="149" spans="1:16" s="7" customFormat="1" ht="24.75" customHeight="1" outlineLevel="1" x14ac:dyDescent="0.25">
      <c r="A149" s="138">
        <v>36</v>
      </c>
      <c r="B149" s="167" t="s">
        <v>2672</v>
      </c>
      <c r="C149" s="168" t="s">
        <v>31</v>
      </c>
      <c r="D149" s="117"/>
      <c r="E149" s="139"/>
      <c r="F149" s="139"/>
      <c r="G149" s="166" t="str">
        <f t="shared" si="4"/>
        <v/>
      </c>
      <c r="H149" s="118"/>
      <c r="I149" s="117"/>
      <c r="J149" s="117"/>
      <c r="K149" s="68"/>
      <c r="L149" s="101" t="str">
        <f>+IF(AND(K149&gt;0,O149="Ejecución"),(K149/877802)*Tabla2815[[#This Row],[% participación]],IF(AND(K149&gt;0,O149&lt;&gt;"Ejecución"),"-",""))</f>
        <v/>
      </c>
      <c r="M149" s="120"/>
      <c r="N149" s="175" t="str">
        <f t="shared" si="5"/>
        <v/>
      </c>
      <c r="O149" s="171" t="s">
        <v>1150</v>
      </c>
      <c r="P149" s="80"/>
    </row>
    <row r="150" spans="1:16" s="7" customFormat="1" ht="24.75" customHeight="1" outlineLevel="1" x14ac:dyDescent="0.25">
      <c r="A150" s="138">
        <v>37</v>
      </c>
      <c r="B150" s="167" t="s">
        <v>2672</v>
      </c>
      <c r="C150" s="168" t="s">
        <v>31</v>
      </c>
      <c r="D150" s="117"/>
      <c r="E150" s="139"/>
      <c r="F150" s="139"/>
      <c r="G150" s="166" t="str">
        <f t="shared" si="4"/>
        <v/>
      </c>
      <c r="H150" s="118"/>
      <c r="I150" s="117"/>
      <c r="J150" s="117"/>
      <c r="K150" s="68"/>
      <c r="L150" s="101" t="str">
        <f>+IF(AND(K150&gt;0,O150="Ejecución"),(K150/877802)*Tabla2815[[#This Row],[% participación]],IF(AND(K150&gt;0,O150&lt;&gt;"Ejecución"),"-",""))</f>
        <v/>
      </c>
      <c r="M150" s="120"/>
      <c r="N150" s="175" t="str">
        <f t="shared" si="5"/>
        <v/>
      </c>
      <c r="O150" s="171" t="s">
        <v>1150</v>
      </c>
      <c r="P150" s="80"/>
    </row>
    <row r="151" spans="1:16" s="7" customFormat="1" ht="24.75" customHeight="1" outlineLevel="1" x14ac:dyDescent="0.25">
      <c r="A151" s="138">
        <v>38</v>
      </c>
      <c r="B151" s="167" t="s">
        <v>2672</v>
      </c>
      <c r="C151" s="168" t="s">
        <v>31</v>
      </c>
      <c r="D151" s="117"/>
      <c r="E151" s="139"/>
      <c r="F151" s="139"/>
      <c r="G151" s="166" t="str">
        <f t="shared" si="4"/>
        <v/>
      </c>
      <c r="H151" s="118"/>
      <c r="I151" s="117"/>
      <c r="J151" s="117"/>
      <c r="K151" s="68"/>
      <c r="L151" s="101" t="str">
        <f>+IF(AND(K151&gt;0,O151="Ejecución"),(K151/877802)*Tabla2815[[#This Row],[% participación]],IF(AND(K151&gt;0,O151&lt;&gt;"Ejecución"),"-",""))</f>
        <v/>
      </c>
      <c r="M151" s="120"/>
      <c r="N151" s="175" t="str">
        <f t="shared" si="5"/>
        <v/>
      </c>
      <c r="O151" s="171" t="s">
        <v>1150</v>
      </c>
      <c r="P151" s="80"/>
    </row>
    <row r="152" spans="1:16" s="7" customFormat="1" ht="24.75" customHeight="1" outlineLevel="1" x14ac:dyDescent="0.25">
      <c r="A152" s="138">
        <v>39</v>
      </c>
      <c r="B152" s="167" t="s">
        <v>2672</v>
      </c>
      <c r="C152" s="168" t="s">
        <v>31</v>
      </c>
      <c r="D152" s="117"/>
      <c r="E152" s="139"/>
      <c r="F152" s="139"/>
      <c r="G152" s="166" t="str">
        <f t="shared" si="4"/>
        <v/>
      </c>
      <c r="H152" s="118"/>
      <c r="I152" s="117"/>
      <c r="J152" s="117"/>
      <c r="K152" s="68"/>
      <c r="L152" s="101" t="str">
        <f>+IF(AND(K152&gt;0,O152="Ejecución"),(K152/877802)*Tabla2815[[#This Row],[% participación]],IF(AND(K152&gt;0,O152&lt;&gt;"Ejecución"),"-",""))</f>
        <v/>
      </c>
      <c r="M152" s="120"/>
      <c r="N152" s="175" t="str">
        <f t="shared" si="5"/>
        <v/>
      </c>
      <c r="O152" s="171" t="s">
        <v>1150</v>
      </c>
      <c r="P152" s="80"/>
    </row>
    <row r="153" spans="1:16" s="7" customFormat="1" ht="24.75" customHeight="1" outlineLevel="1" x14ac:dyDescent="0.25">
      <c r="A153" s="138">
        <v>40</v>
      </c>
      <c r="B153" s="167" t="s">
        <v>2672</v>
      </c>
      <c r="C153" s="168" t="s">
        <v>31</v>
      </c>
      <c r="D153" s="117"/>
      <c r="E153" s="139"/>
      <c r="F153" s="139"/>
      <c r="G153" s="166" t="str">
        <f t="shared" si="4"/>
        <v/>
      </c>
      <c r="H153" s="118"/>
      <c r="I153" s="117"/>
      <c r="J153" s="117"/>
      <c r="K153" s="68"/>
      <c r="L153" s="101" t="str">
        <f>+IF(AND(K153&gt;0,O153="Ejecución"),(K153/877802)*Tabla2815[[#This Row],[% participación]],IF(AND(K153&gt;0,O153&lt;&gt;"Ejecución"),"-",""))</f>
        <v/>
      </c>
      <c r="M153" s="120"/>
      <c r="N153" s="175" t="str">
        <f t="shared" si="5"/>
        <v/>
      </c>
      <c r="O153" s="171" t="s">
        <v>1150</v>
      </c>
      <c r="P153" s="80"/>
    </row>
    <row r="154" spans="1:16" s="7" customFormat="1" ht="24.75" customHeight="1" outlineLevel="1" x14ac:dyDescent="0.25">
      <c r="A154" s="138">
        <v>41</v>
      </c>
      <c r="B154" s="167" t="s">
        <v>2672</v>
      </c>
      <c r="C154" s="168" t="s">
        <v>31</v>
      </c>
      <c r="D154" s="117"/>
      <c r="E154" s="139"/>
      <c r="F154" s="139"/>
      <c r="G154" s="166" t="str">
        <f t="shared" si="4"/>
        <v/>
      </c>
      <c r="H154" s="118"/>
      <c r="I154" s="117"/>
      <c r="J154" s="117"/>
      <c r="K154" s="68"/>
      <c r="L154" s="101" t="str">
        <f>+IF(AND(K154&gt;0,O154="Ejecución"),(K154/877802)*Tabla2815[[#This Row],[% participación]],IF(AND(K154&gt;0,O154&lt;&gt;"Ejecución"),"-",""))</f>
        <v/>
      </c>
      <c r="M154" s="120"/>
      <c r="N154" s="175" t="str">
        <f t="shared" si="5"/>
        <v/>
      </c>
      <c r="O154" s="171" t="s">
        <v>1150</v>
      </c>
      <c r="P154" s="80"/>
    </row>
    <row r="155" spans="1:16" s="7" customFormat="1" ht="24.75" customHeight="1" outlineLevel="1" x14ac:dyDescent="0.25">
      <c r="A155" s="138">
        <v>42</v>
      </c>
      <c r="B155" s="167" t="s">
        <v>2672</v>
      </c>
      <c r="C155" s="168" t="s">
        <v>31</v>
      </c>
      <c r="D155" s="117"/>
      <c r="E155" s="139"/>
      <c r="F155" s="139"/>
      <c r="G155" s="166" t="str">
        <f t="shared" si="4"/>
        <v/>
      </c>
      <c r="H155" s="118"/>
      <c r="I155" s="117"/>
      <c r="J155" s="117"/>
      <c r="K155" s="68"/>
      <c r="L155" s="101" t="str">
        <f>+IF(AND(K155&gt;0,O155="Ejecución"),(K155/877802)*Tabla2815[[#This Row],[% participación]],IF(AND(K155&gt;0,O155&lt;&gt;"Ejecución"),"-",""))</f>
        <v/>
      </c>
      <c r="M155" s="120"/>
      <c r="N155" s="175" t="str">
        <f t="shared" si="5"/>
        <v/>
      </c>
      <c r="O155" s="171" t="s">
        <v>1150</v>
      </c>
      <c r="P155" s="80"/>
    </row>
    <row r="156" spans="1:16" s="7" customFormat="1" ht="24" customHeight="1" outlineLevel="1" x14ac:dyDescent="0.25">
      <c r="A156" s="138">
        <v>43</v>
      </c>
      <c r="B156" s="167" t="s">
        <v>2672</v>
      </c>
      <c r="C156" s="168" t="s">
        <v>31</v>
      </c>
      <c r="D156" s="117"/>
      <c r="E156" s="139"/>
      <c r="F156" s="139"/>
      <c r="G156" s="166" t="str">
        <f t="shared" si="4"/>
        <v/>
      </c>
      <c r="H156" s="118"/>
      <c r="I156" s="117"/>
      <c r="J156" s="117"/>
      <c r="K156" s="68"/>
      <c r="L156" s="101" t="str">
        <f>+IF(AND(K156&gt;0,O156="Ejecución"),(K156/877802)*Tabla2815[[#This Row],[% participación]],IF(AND(K156&gt;0,O156&lt;&gt;"Ejecución"),"-",""))</f>
        <v/>
      </c>
      <c r="M156" s="120"/>
      <c r="N156" s="175" t="str">
        <f t="shared" si="5"/>
        <v/>
      </c>
      <c r="O156" s="171" t="s">
        <v>1150</v>
      </c>
      <c r="P156" s="80"/>
    </row>
    <row r="157" spans="1:16" s="7" customFormat="1" ht="24.75" customHeight="1" outlineLevel="1" x14ac:dyDescent="0.25">
      <c r="A157" s="138">
        <v>44</v>
      </c>
      <c r="B157" s="167" t="s">
        <v>2672</v>
      </c>
      <c r="C157" s="168" t="s">
        <v>31</v>
      </c>
      <c r="D157" s="117"/>
      <c r="E157" s="139"/>
      <c r="F157" s="139"/>
      <c r="G157" s="166" t="str">
        <f t="shared" si="4"/>
        <v/>
      </c>
      <c r="H157" s="118"/>
      <c r="I157" s="117"/>
      <c r="J157" s="117"/>
      <c r="K157" s="68"/>
      <c r="L157" s="101" t="str">
        <f>+IF(AND(K157&gt;0,O157="Ejecución"),(K157/877802)*Tabla2815[[#This Row],[% participación]],IF(AND(K157&gt;0,O157&lt;&gt;"Ejecución"),"-",""))</f>
        <v/>
      </c>
      <c r="M157" s="120"/>
      <c r="N157" s="175" t="str">
        <f t="shared" si="5"/>
        <v/>
      </c>
      <c r="O157" s="171" t="s">
        <v>1150</v>
      </c>
      <c r="P157" s="80"/>
    </row>
    <row r="158" spans="1:16" s="7" customFormat="1" ht="24.75" customHeight="1" outlineLevel="1" x14ac:dyDescent="0.25">
      <c r="A158" s="138">
        <v>45</v>
      </c>
      <c r="B158" s="167" t="s">
        <v>2672</v>
      </c>
      <c r="C158" s="168" t="s">
        <v>31</v>
      </c>
      <c r="D158" s="117"/>
      <c r="E158" s="139"/>
      <c r="F158" s="139"/>
      <c r="G158" s="166" t="str">
        <f t="shared" si="4"/>
        <v/>
      </c>
      <c r="H158" s="118"/>
      <c r="I158" s="117"/>
      <c r="J158" s="117"/>
      <c r="K158" s="68"/>
      <c r="L158" s="101" t="str">
        <f>+IF(AND(K158&gt;0,O158="Ejecución"),(K158/877802)*Tabla2815[[#This Row],[% participación]],IF(AND(K158&gt;0,O158&lt;&gt;"Ejecución"),"-",""))</f>
        <v/>
      </c>
      <c r="M158" s="120"/>
      <c r="N158" s="175" t="str">
        <f t="shared" si="5"/>
        <v/>
      </c>
      <c r="O158" s="171" t="s">
        <v>1150</v>
      </c>
      <c r="P158" s="80"/>
    </row>
    <row r="159" spans="1:16" s="7" customFormat="1" ht="24.75" customHeight="1" outlineLevel="1" x14ac:dyDescent="0.25">
      <c r="A159" s="138">
        <v>46</v>
      </c>
      <c r="B159" s="167" t="s">
        <v>2672</v>
      </c>
      <c r="C159" s="168" t="s">
        <v>31</v>
      </c>
      <c r="D159" s="117"/>
      <c r="E159" s="139"/>
      <c r="F159" s="139"/>
      <c r="G159" s="166" t="str">
        <f t="shared" si="4"/>
        <v/>
      </c>
      <c r="H159" s="118"/>
      <c r="I159" s="117"/>
      <c r="J159" s="117"/>
      <c r="K159" s="68"/>
      <c r="L159" s="101" t="str">
        <f>+IF(AND(K159&gt;0,O159="Ejecución"),(K159/877802)*Tabla2815[[#This Row],[% participación]],IF(AND(K159&gt;0,O159&lt;&gt;"Ejecución"),"-",""))</f>
        <v/>
      </c>
      <c r="M159" s="120"/>
      <c r="N159" s="175" t="str">
        <f t="shared" si="5"/>
        <v/>
      </c>
      <c r="O159" s="171" t="s">
        <v>1150</v>
      </c>
      <c r="P159" s="80"/>
    </row>
    <row r="160" spans="1:16" s="7" customFormat="1" ht="24.75" customHeight="1" outlineLevel="1" thickBot="1" x14ac:dyDescent="0.3">
      <c r="A160" s="138">
        <v>47</v>
      </c>
      <c r="B160" s="167" t="s">
        <v>2672</v>
      </c>
      <c r="C160" s="168" t="s">
        <v>31</v>
      </c>
      <c r="D160" s="117"/>
      <c r="E160" s="139"/>
      <c r="F160" s="139"/>
      <c r="G160" s="166" t="str">
        <f t="shared" si="4"/>
        <v/>
      </c>
      <c r="H160" s="118"/>
      <c r="I160" s="117"/>
      <c r="J160" s="117"/>
      <c r="K160" s="68"/>
      <c r="L160" s="101" t="str">
        <f>+IF(AND(K160&gt;0,O160="Ejecución"),(K160/877802)*Tabla2815[[#This Row],[% participación]],IF(AND(K160&gt;0,O160&lt;&gt;"Ejecución"),"-",""))</f>
        <v/>
      </c>
      <c r="M160" s="120"/>
      <c r="N160" s="175" t="str">
        <f t="shared" si="5"/>
        <v/>
      </c>
      <c r="O160" s="171" t="s">
        <v>1150</v>
      </c>
      <c r="P160" s="80"/>
    </row>
    <row r="161" spans="1:28" ht="23.1" customHeight="1" thickBot="1" x14ac:dyDescent="0.3">
      <c r="O161" s="179" t="str">
        <f>HYPERLINK("#Integrante_6!A1","INICIO")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26</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HYPERLINK("#Integrante_6!A1","INICIO")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9"/>
      <c r="S177" s="158"/>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c r="O178" s="8"/>
      <c r="Q178" s="19"/>
      <c r="R178" s="19"/>
      <c r="S178" s="158" t="s">
        <v>2623</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2673</v>
      </c>
      <c r="J179" s="221"/>
      <c r="K179" s="221"/>
      <c r="L179" s="222"/>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86656852.300000012</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8"/>
      <c r="Q192" s="148"/>
      <c r="R192" s="149"/>
      <c r="S192" s="149"/>
      <c r="T192" s="148"/>
    </row>
    <row r="193" spans="1:18" x14ac:dyDescent="0.25">
      <c r="A193" s="9"/>
      <c r="C193" s="122">
        <v>41835</v>
      </c>
      <c r="D193" s="5"/>
      <c r="E193" s="121">
        <v>1568</v>
      </c>
      <c r="F193" s="5"/>
      <c r="G193" s="5"/>
      <c r="H193" s="141" t="s">
        <v>2930</v>
      </c>
      <c r="J193" s="5"/>
      <c r="K193" s="122">
        <v>40930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2930</v>
      </c>
      <c r="D211" s="21"/>
      <c r="G211" s="27" t="s">
        <v>2625</v>
      </c>
      <c r="H211" s="142" t="s">
        <v>2931</v>
      </c>
      <c r="J211" s="27" t="s">
        <v>2627</v>
      </c>
      <c r="K211" s="142" t="s">
        <v>2931</v>
      </c>
      <c r="L211" s="21"/>
      <c r="M211" s="21"/>
      <c r="N211" s="21"/>
      <c r="O211" s="8"/>
    </row>
    <row r="212" spans="1:15" x14ac:dyDescent="0.25">
      <c r="A212" s="9"/>
      <c r="B212" s="27" t="s">
        <v>2624</v>
      </c>
      <c r="C212" s="141" t="s">
        <v>2930</v>
      </c>
      <c r="D212" s="21"/>
      <c r="G212" s="27" t="s">
        <v>2626</v>
      </c>
      <c r="H212" s="142" t="s">
        <v>2932</v>
      </c>
      <c r="J212" s="27" t="s">
        <v>2628</v>
      </c>
      <c r="K212" s="141" t="s">
        <v>2933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dcmitype/"/>
    <ds:schemaRef ds:uri="http://purl.org/dc/elements/1.1/"/>
    <ds:schemaRef ds:uri="http://schemas.microsoft.com/office/2006/metadata/properties"/>
    <ds:schemaRef ds:uri="http://schemas.microsoft.com/office/infopath/2007/PartnerControls"/>
    <ds:schemaRef ds:uri="4fb10211-09fb-4e80-9f0b-184718d5d98c"/>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2020-12-30T02:19:03Z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