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DELL\Documents\Manifestaciones de intere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<sst xmlns="http://schemas.openxmlformats.org/spreadsheetml/2006/main" count="3084" uniqueCount="2698">
  <si>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</si>
  <si>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</si>
  <si>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</si>
  <si>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</si>
  <si>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</si>
  <si>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</si>
  <si>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</si>
  <si>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</si>
  <si>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</si>
  <si>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</si>
  <si>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</si>
  <si>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</si>
  <si>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</si>
  <si>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</si>
  <si>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</si>
  <si>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</si>
  <si>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</si>
  <si>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</si>
  <si>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</si>
  <si>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</si>
  <si>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</si>
  <si>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</si>
  <si>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</si>
  <si>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</si>
  <si>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</si>
  <si>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</si>
  <si>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</si>
  <si>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</si>
  <si>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</si>
  <si>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</si>
  <si>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</si>
  <si>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</si>
  <si>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</si>
  <si>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</si>
  <si>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</si>
  <si>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</si>
  <si>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</si>
  <si>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</si>
  <si>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</si>
  <si>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</si>
  <si>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</si>
  <si>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</si>
  <si>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</si>
  <si>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</si>
  <si>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</si>
  <si>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</si>
  <si>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</si>
  <si>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</si>
  <si>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</si>
  <si>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</si>
  <si>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</si>
  <si>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</si>
  <si>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</si>
  <si>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</si>
  <si>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</si>
  <si>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</si>
  <si>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</si>
  <si>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</si>
  <si>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</si>
  <si>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</si>
  <si>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</si>
  <si>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</si>
  <si>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</si>
  <si>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</si>
  <si>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</si>
  <si>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</si>
  <si>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</si>
  <si>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</si>
  <si>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</si>
  <si>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</si>
  <si>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</si>
  <si>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</si>
  <si>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</si>
  <si>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</si>
  <si>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</si>
  <si>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</si>
  <si>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</si>
  <si>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</si>
  <si>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</si>
  <si>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</si>
  <si>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</si>
  <si>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</si>
  <si>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</si>
  <si>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</si>
  <si>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</si>
  <si>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</si>
  <si>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</si>
  <si>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</si>
  <si>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</si>
  <si>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</si>
  <si>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</si>
  <si>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</si>
  <si>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</si>
  <si>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</si>
  <si>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</si>
  <si>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</si>
  <si>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</si>
  <si>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</si>
  <si>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</si>
  <si>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</si>
  <si>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</si>
  <si>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</si>
  <si>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</si>
  <si>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</si>
  <si>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</si>
  <si>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</si>
  <si>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</si>
  <si>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</si>
  <si>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</si>
  <si>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</si>
  <si>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</si>
  <si>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</si>
  <si>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</si>
  <si>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</si>
  <si>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</si>
  <si>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</si>
  <si>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</si>
  <si>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</si>
  <si>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</si>
  <si>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</si>
  <si>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</si>
  <si>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</si>
  <si>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</si>
  <si>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</si>
  <si>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</si>
  <si>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</si>
  <si>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</si>
  <si>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</si>
  <si>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</si>
  <si>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</si>
  <si>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</si>
  <si>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</si>
  <si>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</si>
  <si>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</si>
  <si>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</si>
  <si>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</si>
  <si>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</si>
  <si>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</si>
  <si>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</si>
  <si>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</si>
  <si>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</si>
  <si>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</si>
  <si>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</si>
  <si>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</si>
  <si>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</si>
  <si>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</si>
  <si>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</si>
  <si>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</si>
  <si>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</si>
  <si>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</si>
  <si>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</si>
  <si>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</si>
  <si>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</si>
  <si>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</si>
  <si>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</si>
  <si>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</si>
  <si>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</si>
  <si>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</si>
  <si>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</si>
  <si>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</si>
  <si>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</si>
  <si>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</si>
  <si>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</si>
  <si>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</si>
  <si>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</si>
  <si>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</si>
  <si>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</si>
  <si>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</si>
  <si>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</si>
  <si>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</si>
  <si>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</si>
  <si>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</si>
  <si>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</si>
  <si>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</si>
  <si>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</si>
  <si>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</si>
  <si>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</si>
  <si>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</si>
  <si>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</si>
  <si>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</si>
  <si>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</si>
  <si>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</si>
  <si>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</si>
  <si>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</si>
  <si>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</si>
  <si>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</si>
  <si>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</si>
  <si>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</si>
  <si>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</si>
  <si>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</si>
  <si>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</si>
  <si>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</si>
  <si>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</si>
  <si>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</si>
  <si>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</si>
  <si>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</si>
  <si>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</si>
  <si>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</si>
  <si>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</si>
  <si>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</si>
  <si>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</si>
  <si>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</si>
  <si>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</si>
  <si>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</si>
  <si>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</si>
  <si>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</si>
  <si>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</si>
  <si>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</si>
  <si>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</si>
  <si>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</si>
  <si>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</si>
  <si>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</si>
  <si>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</si>
  <si>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</si>
  <si>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</si>
  <si>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</si>
  <si>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</si>
  <si>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</si>
  <si>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</si>
  <si>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</si>
  <si>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</si>
  <si>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</si>
  <si>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</si>
  <si>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</si>
  <si>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</si>
  <si>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</si>
  <si>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</si>
  <si>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</si>
  <si>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</si>
  <si>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</si>
  <si>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</si>
  <si>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</si>
  <si>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</si>
  <si>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</si>
  <si>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</si>
  <si>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</si>
  <si>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</si>
  <si>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</si>
  <si>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</si>
  <si>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</si>
  <si>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</si>
  <si>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</si>
  <si>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</si>
  <si>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</si>
  <si>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</si>
  <si>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</si>
  <si>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</si>
  <si>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</si>
  <si>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</si>
  <si>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</si>
  <si>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</si>
  <si>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</si>
  <si>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</si>
  <si>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</si>
  <si>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</si>
  <si>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</si>
  <si>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</si>
  <si>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</si>
  <si>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</si>
  <si>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</si>
  <si>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</si>
  <si>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</si>
  <si>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</si>
  <si>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</si>
  <si>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</si>
  <si>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</si>
  <si>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</si>
  <si>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</si>
  <si>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</si>
  <si>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</si>
  <si>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</si>
  <si>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</si>
  <si>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</si>
  <si>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</si>
  <si>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</si>
  <si>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</si>
  <si>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</si>
  <si>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</si>
  <si>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</si>
  <si>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</si>
  <si>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</si>
  <si>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</si>
  <si>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</si>
  <si>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</si>
  <si>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</si>
  <si>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</si>
  <si>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</si>
  <si>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</si>
  <si>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</si>
  <si>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</si>
  <si>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</si>
  <si>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</si>
  <si>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</si>
  <si>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</si>
  <si>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</si>
  <si>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</si>
  <si>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</si>
  <si>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</si>
  <si>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</si>
  <si>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</si>
  <si>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</si>
  <si>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</si>
  <si>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</si>
  <si>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</si>
  <si>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</si>
  <si>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</si>
  <si>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</si>
  <si>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</si>
  <si>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</si>
  <si>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</si>
  <si>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</si>
  <si>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</si>
  <si>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</si>
  <si>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</si>
  <si>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</si>
  <si>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</si>
  <si>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</si>
  <si>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</si>
  <si>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</si>
  <si>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</si>
  <si>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</si>
  <si>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</si>
  <si>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</si>
  <si>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</si>
  <si>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</si>
  <si>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</si>
  <si>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</si>
  <si>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</si>
  <si>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</si>
  <si>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</si>
  <si>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</si>
  <si>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</si>
  <si>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</si>
  <si>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</si>
  <si>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</si>
  <si>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</si>
  <si>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</si>
  <si>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</si>
  <si>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</si>
  <si>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</si>
  <si>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</si>
  <si>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</si>
  <si>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</si>
  <si>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</si>
  <si>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</si>
  <si>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</si>
  <si>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</si>
  <si>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</si>
  <si>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</si>
  <si>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</si>
  <si>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</si>
  <si>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</si>
  <si>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</si>
  <si>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</si>
  <si>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</si>
  <si>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</si>
  <si>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</si>
  <si>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</si>
  <si>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</si>
  <si>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</si>
  <si>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</si>
  <si>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</si>
  <si>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</si>
  <si>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</si>
  <si>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</si>
  <si>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</si>
  <si>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</si>
  <si>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</si>
  <si>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</si>
  <si>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</si>
  <si>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</si>
  <si>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</si>
  <si>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</si>
  <si>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</si>
  <si>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</si>
  <si>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</si>
  <si>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</si>
  <si>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</si>
  <si>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</si>
  <si>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</si>
  <si>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</si>
  <si>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</si>
  <si>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</si>
  <si>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</si>
  <si>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</si>
  <si>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</si>
  <si>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</si>
  <si>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</si>
  <si>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</si>
  <si>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</si>
  <si>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</si>
  <si>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</si>
  <si>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</si>
  <si>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</si>
  <si>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</si>
  <si>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</si>
  <si>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</si>
  <si>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</si>
  <si>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</si>
  <si>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</si>
  <si>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</si>
  <si>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</si>
  <si>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</si>
  <si>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</si>
  <si>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</si>
  <si>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</si>
  <si>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</si>
  <si>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</si>
  <si>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</si>
  <si>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</si>
  <si>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</si>
  <si>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</si>
  <si>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</si>
  <si>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</si>
  <si>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</si>
  <si>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</si>
  <si>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</si>
  <si>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</si>
  <si>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</si>
  <si>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</si>
  <si>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</si>
  <si>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</si>
  <si>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</si>
  <si>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</si>
  <si>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</si>
  <si>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</si>
  <si>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</si>
  <si>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</si>
  <si>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</si>
  <si>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</si>
  <si>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</si>
  <si>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</si>
  <si>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</si>
  <si>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</si>
  <si>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</si>
  <si>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</si>
  <si>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</si>
  <si>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</si>
  <si>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</si>
  <si>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</si>
  <si>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</si>
  <si>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</si>
  <si>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</si>
  <si>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</si>
  <si>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</si>
  <si>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</si>
  <si>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</si>
  <si>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</si>
  <si>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</si>
  <si>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</si>
  <si>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</si>
  <si>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</si>
  <si>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</si>
  <si>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</si>
  <si>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</si>
  <si>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</si>
  <si>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</si>
  <si>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</si>
  <si>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</si>
  <si>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</si>
  <si>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</si>
  <si>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</si>
  <si>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</si>
  <si>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</si>
  <si>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</si>
  <si>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</si>
  <si>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</si>
  <si>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</si>
  <si>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</si>
  <si>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</si>
  <si>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</si>
  <si>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</si>
  <si>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</si>
  <si>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</si>
  <si>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</si>
  <si>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</si>
  <si>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</si>
  <si>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</si>
  <si>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</si>
  <si>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</si>
  <si>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</si>
  <si>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</si>
  <si>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</si>
  <si>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</si>
  <si>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</si>
  <si>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</si>
  <si>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</si>
  <si>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</si>
  <si>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</si>
  <si>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</si>
  <si>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</si>
  <si>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</si>
  <si>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</si>
  <si>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</si>
  <si>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</si>
  <si>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</si>
  <si>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</si>
  <si>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</si>
  <si>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</si>
  <si>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</si>
  <si>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</si>
  <si>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</si>
  <si>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</si>
  <si>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</si>
  <si>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</si>
  <si>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</si>
  <si>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</si>
  <si>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</si>
  <si>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</si>
  <si>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</si>
  <si>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</si>
  <si>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</si>
  <si>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</si>
  <si>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</si>
  <si>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</si>
  <si>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</si>
  <si>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</si>
  <si>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</si>
  <si>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</si>
  <si>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</si>
  <si>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</si>
  <si>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</si>
  <si>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</si>
  <si>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</si>
  <si>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</si>
  <si>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</si>
  <si>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</si>
  <si>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</si>
  <si>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</si>
  <si>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</si>
  <si>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</si>
  <si>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</si>
  <si>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</si>
  <si>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</si>
  <si>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</si>
  <si>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</si>
  <si>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</si>
  <si>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</si>
  <si>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</si>
  <si>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</si>
  <si>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</si>
  <si>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</si>
  <si>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</si>
  <si>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</si>
  <si>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</si>
  <si>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</si>
  <si>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</si>
  <si>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</si>
  <si>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</si>
  <si>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</si>
  <si>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</si>
  <si>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</si>
  <si>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</si>
  <si>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</si>
  <si>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</si>
  <si>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</si>
  <si>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</si>
  <si>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</si>
  <si>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</si>
  <si>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</si>
  <si>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</si>
  <si>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</si>
  <si>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</si>
  <si>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</si>
  <si>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</si>
  <si>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</si>
  <si>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</si>
  <si>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</si>
  <si>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</si>
  <si>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</si>
  <si>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</si>
  <si>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</si>
  <si>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</si>
  <si>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</si>
  <si>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</si>
  <si>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</si>
  <si>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</si>
  <si>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</si>
  <si>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</si>
  <si>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</si>
  <si>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</si>
  <si>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</si>
  <si>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</si>
  <si>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</si>
  <si>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</si>
  <si>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</si>
  <si>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</si>
  <si>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</si>
  <si>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</si>
  <si>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</si>
  <si>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</si>
  <si>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</si>
  <si>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</si>
  <si>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</si>
  <si>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</si>
  <si>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</si>
  <si>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</si>
  <si>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</si>
  <si>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</si>
  <si>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</si>
  <si>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</si>
  <si>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</si>
  <si>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</si>
  <si>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</si>
  <si>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</si>
  <si>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</si>
  <si>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</si>
  <si>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</si>
  <si>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</si>
  <si>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</si>
  <si>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</si>
  <si>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</si>
  <si>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</si>
  <si>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</si>
  <si>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</si>
  <si>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</si>
  <si>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</si>
  <si>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</si>
  <si>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</si>
  <si>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</si>
  <si>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</si>
  <si>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</si>
  <si>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</si>
  <si>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</si>
  <si>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</si>
  <si>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</si>
  <si>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</si>
  <si>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</si>
  <si>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</si>
  <si>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</si>
  <si>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</si>
  <si>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</si>
  <si>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</si>
  <si>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</si>
  <si>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</si>
  <si>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</si>
  <si>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</si>
  <si>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</si>
  <si>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</si>
  <si>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</si>
  <si>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</si>
  <si>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</si>
  <si>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</si>
  <si>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</si>
  <si>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</si>
  <si>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</si>
  <si>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</si>
  <si>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</si>
  <si>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</si>
  <si>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</si>
  <si>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</si>
  <si>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</si>
  <si>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</si>
  <si>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</si>
  <si>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</si>
  <si>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</si>
  <si>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</si>
  <si>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</si>
  <si>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</si>
  <si>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</si>
  <si>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</si>
  <si>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</si>
  <si>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</si>
  <si>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</si>
  <si>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</si>
  <si>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</si>
  <si>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</si>
  <si>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</si>
  <si>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</si>
  <si>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</si>
  <si>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</si>
  <si>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</si>
  <si>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</si>
  <si>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</si>
  <si>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</si>
  <si>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</si>
  <si>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</si>
  <si>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</si>
  <si>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</si>
  <si>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</si>
  <si>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</si>
  <si>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</si>
  <si>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</si>
  <si>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</si>
  <si>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</si>
  <si>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</si>
  <si>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</si>
  <si>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</si>
  <si>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</si>
  <si>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</si>
  <si>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</si>
  <si>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</si>
  <si>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</si>
  <si>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</si>
  <si>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</si>
  <si>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</si>
  <si>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</si>
  <si>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</si>
  <si>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</si>
  <si>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</si>
  <si>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</si>
  <si>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</si>
  <si>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</si>
  <si>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</si>
  <si>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</si>
  <si>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</si>
  <si>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</si>
  <si>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</si>
  <si>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</si>
  <si>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</si>
  <si>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</si>
  <si>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</si>
  <si>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</si>
  <si>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</si>
  <si>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</si>
  <si>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</si>
  <si>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</si>
  <si>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</si>
  <si>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</si>
  <si>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</si>
  <si>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</si>
  <si>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</si>
  <si>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</si>
  <si>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</si>
  <si>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</si>
  <si>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</si>
  <si>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</si>
  <si>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</si>
  <si>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</si>
  <si>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</si>
  <si>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</si>
  <si>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</si>
  <si>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</si>
  <si>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</si>
  <si>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</si>
  <si>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</si>
  <si>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</si>
  <si>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</si>
  <si>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</si>
  <si>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</si>
  <si>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</si>
  <si>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</si>
  <si>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</si>
  <si>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</si>
  <si>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</si>
  <si>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</si>
  <si>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</si>
  <si>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</si>
  <si>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</si>
  <si>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</si>
  <si>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</si>
  <si>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</si>
  <si>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</si>
  <si>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</si>
  <si>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</si>
  <si>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</si>
  <si>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</si>
  <si>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</si>
  <si>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</si>
  <si>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</si>
  <si>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</si>
  <si>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</si>
  <si>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</si>
  <si>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</si>
  <si>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</si>
  <si>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</si>
  <si>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</si>
  <si>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</si>
  <si>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</si>
  <si>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</si>
  <si>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</si>
  <si>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</si>
  <si>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</si>
  <si>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</si>
  <si>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</si>
  <si>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</si>
  <si>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</si>
  <si>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</si>
  <si>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</si>
  <si>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</si>
  <si>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</si>
  <si>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</si>
  <si>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</si>
  <si>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</si>
  <si>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</si>
  <si>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</si>
  <si>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</si>
  <si>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</si>
  <si>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</si>
  <si>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</si>
  <si>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</si>
  <si>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</si>
  <si>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</si>
  <si>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</si>
  <si>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</si>
  <si>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</si>
  <si>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</si>
  <si>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</si>
  <si>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</si>
  <si>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</si>
  <si>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</si>
  <si>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</si>
  <si>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</si>
  <si>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</si>
  <si>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</si>
  <si>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</si>
  <si>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</si>
  <si>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</si>
  <si>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</si>
  <si>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</si>
  <si>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</si>
  <si>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</si>
  <si>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</si>
  <si>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</si>
  <si>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</si>
  <si>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</si>
  <si>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</si>
  <si>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</si>
  <si>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</si>
  <si>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</si>
  <si>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</si>
  <si>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</si>
  <si>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</si>
  <si>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</si>
  <si>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</si>
  <si>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</si>
  <si>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</si>
  <si>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</si>
  <si>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</si>
  <si>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</si>
  <si>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</si>
  <si>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</si>
  <si>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</si>
  <si>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</si>
  <si>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</si>
  <si>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</si>
  <si>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</si>
  <si>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</si>
  <si>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</si>
  <si>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</si>
  <si>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</si>
  <si>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</si>
  <si>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</si>
  <si>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</si>
  <si>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</si>
  <si>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</si>
  <si>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</si>
  <si>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</si>
  <si>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</si>
  <si>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</si>
  <si>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</si>
  <si>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</si>
  <si>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</si>
  <si>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</si>
  <si>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</si>
  <si>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</si>
  <si>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</si>
  <si>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</si>
  <si>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</si>
  <si>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</si>
  <si>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</si>
  <si>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</si>
  <si>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</si>
  <si>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</si>
  <si>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</si>
  <si>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</si>
  <si>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</si>
  <si>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</si>
  <si>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</si>
  <si>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</si>
  <si>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</si>
  <si>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</si>
  <si>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</si>
  <si>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</si>
  <si>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</si>
  <si>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</si>
  <si>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</si>
  <si>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</si>
  <si>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</si>
  <si>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</si>
  <si>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</si>
  <si>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</si>
  <si>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</si>
  <si>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</si>
  <si>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</si>
  <si>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</si>
  <si>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</si>
  <si>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</si>
  <si>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</si>
  <si>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</si>
  <si>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</si>
  <si>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</si>
  <si>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</si>
  <si>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</si>
  <si>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</si>
  <si>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</si>
  <si>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</si>
  <si>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</si>
  <si>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</si>
  <si>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</si>
  <si>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</si>
  <si>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</si>
  <si>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</si>
  <si>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</si>
  <si>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</si>
  <si>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</si>
  <si>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</si>
  <si>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</si>
  <si>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</si>
  <si>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</si>
  <si>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</si>
  <si>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</si>
  <si>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</si>
  <si>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</si>
  <si>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</si>
  <si>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</si>
  <si>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</si>
  <si>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</si>
  <si>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</si>
  <si>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</si>
  <si>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</si>
  <si>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</si>
  <si>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</si>
  <si>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</si>
  <si>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</si>
  <si>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</si>
  <si>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</si>
  <si>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</si>
  <si>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</si>
  <si>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</si>
  <si>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</si>
  <si>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</si>
  <si>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</si>
  <si>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</si>
  <si>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</si>
  <si>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</si>
  <si>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</si>
  <si>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</si>
  <si>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</si>
  <si>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</si>
  <si>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</si>
  <si>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</si>
  <si>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</si>
  <si>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</si>
  <si>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</si>
  <si>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</si>
  <si>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</si>
  <si>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</si>
  <si>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</si>
  <si>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</si>
  <si>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</si>
  <si>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</si>
  <si>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</si>
  <si>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</si>
  <si>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</si>
  <si>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</si>
  <si>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</si>
  <si>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</si>
  <si>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</si>
  <si>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</si>
  <si>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</si>
  <si>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</si>
  <si>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</si>
  <si>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</si>
  <si>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</si>
  <si>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</si>
  <si>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</si>
  <si>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</si>
  <si>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</si>
  <si>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</si>
  <si>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</si>
  <si>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</si>
  <si>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</si>
  <si>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</si>
  <si>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</si>
  <si>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</si>
  <si>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</si>
  <si>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</si>
  <si>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</si>
  <si>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</si>
  <si>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</si>
  <si>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</si>
  <si>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</si>
  <si>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</si>
  <si>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</si>
  <si>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</si>
  <si>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</si>
  <si>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</si>
  <si>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</si>
  <si>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</si>
  <si>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</si>
  <si>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</si>
  <si>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</si>
  <si>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</si>
  <si>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</si>
  <si>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</si>
  <si>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</si>
  <si>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</si>
  <si>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</si>
  <si>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</si>
  <si>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</si>
  <si>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</si>
  <si>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</si>
  <si>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</si>
  <si>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</si>
  <si>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</si>
  <si>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</si>
  <si>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</si>
  <si>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</si>
  <si>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</si>
  <si>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</si>
  <si>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</si>
  <si>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</si>
  <si>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</si>
  <si>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</si>
  <si>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</si>
  <si>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</si>
  <si>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</si>
  <si>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</si>
  <si>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</si>
  <si>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</si>
  <si>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</si>
  <si>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</si>
  <si>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</si>
  <si>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</si>
  <si>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</si>
  <si>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</si>
  <si>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</si>
  <si>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</si>
  <si>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</si>
  <si>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</si>
  <si>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</si>
  <si>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</si>
  <si>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</si>
  <si>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</si>
  <si>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</si>
  <si>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</si>
  <si>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</si>
  <si>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</si>
  <si>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</si>
  <si>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</si>
  <si>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</si>
  <si>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</si>
  <si>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</si>
  <si>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</si>
  <si>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</si>
  <si>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</si>
  <si>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</si>
  <si>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</si>
  <si>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</si>
  <si>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</si>
  <si>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</si>
  <si>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</si>
  <si>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</si>
  <si>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</si>
  <si>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</si>
  <si>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</si>
  <si>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</si>
  <si>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</si>
  <si>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</si>
  <si>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</si>
  <si>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</si>
  <si>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</si>
  <si>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</si>
  <si>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</si>
  <si>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</si>
  <si>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</si>
  <si>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</si>
  <si>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</si>
  <si>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</si>
  <si>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</si>
  <si>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</si>
  <si>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</si>
  <si>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</si>
  <si>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</si>
  <si>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</si>
  <si>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</si>
  <si>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</si>
  <si>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</si>
  <si>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</si>
  <si>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</si>
  <si>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</si>
  <si>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</si>
  <si>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</si>
  <si>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</si>
  <si>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</si>
  <si>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</si>
  <si>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</si>
  <si>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</si>
  <si>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</si>
  <si>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</si>
  <si>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</si>
  <si>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</si>
  <si>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</si>
  <si>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</si>
  <si>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</si>
  <si>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</si>
  <si>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</si>
  <si>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</si>
  <si>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</si>
  <si>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</si>
  <si>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</si>
  <si>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</si>
  <si>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</si>
  <si>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</si>
  <si>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</si>
  <si>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</si>
  <si>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</si>
  <si>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</si>
  <si>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</si>
  <si>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</si>
  <si>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</si>
  <si>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</si>
  <si>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</si>
  <si>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</si>
  <si>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</si>
  <si>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</si>
  <si>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</si>
  <si>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</si>
  <si>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</si>
  <si>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</si>
  <si>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</si>
  <si>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</si>
  <si>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</si>
  <si>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</si>
  <si>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</si>
  <si>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</si>
  <si>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</si>
  <si>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</si>
  <si>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</si>
  <si>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</si>
  <si>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</si>
  <si>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</si>
  <si>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</si>
  <si>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</si>
  <si>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</si>
  <si>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</si>
  <si>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</si>
  <si>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</si>
  <si>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</si>
  <si>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</si>
  <si>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</si>
  <si>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</si>
  <si>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</si>
  <si>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</si>
  <si>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</si>
  <si>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</si>
  <si>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</si>
  <si>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</si>
  <si>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</si>
  <si>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</si>
  <si>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</si>
  <si>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</si>
  <si>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</si>
  <si>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</si>
  <si>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</si>
  <si>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</si>
  <si>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</si>
  <si>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</si>
  <si>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</si>
  <si>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</si>
  <si>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</si>
  <si>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</si>
  <si>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</si>
  <si>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</si>
  <si>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</si>
  <si>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</si>
  <si>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</si>
  <si>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</si>
  <si>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</si>
  <si>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</si>
  <si>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</si>
  <si>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</si>
  <si>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</si>
  <si>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</si>
  <si>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</si>
  <si>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</si>
  <si>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</si>
  <si>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</si>
  <si>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</si>
  <si>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</si>
  <si>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</si>
  <si>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</si>
  <si>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</si>
  <si>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</si>
  <si>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</si>
  <si>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</si>
  <si>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</si>
  <si>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</si>
  <si>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</si>
  <si>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</si>
  <si>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</si>
  <si>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</si>
  <si>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</si>
  <si>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</si>
  <si>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</si>
  <si>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</si>
  <si>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</si>
  <si>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</si>
  <si>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</si>
  <si>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</si>
  <si>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</si>
  <si>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</si>
  <si>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</si>
  <si>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</si>
  <si>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</si>
  <si>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</si>
  <si>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</si>
  <si>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</si>
  <si>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</si>
  <si>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</si>
  <si>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</si>
  <si>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</si>
  <si>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</si>
  <si>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</si>
  <si>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</si>
  <si>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</si>
  <si>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</si>
  <si>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</si>
  <si>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</si>
  <si>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</si>
  <si>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</si>
  <si>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</si>
  <si>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</si>
  <si>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</si>
  <si>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</si>
  <si>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</si>
  <si>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</si>
  <si>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</si>
  <si>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</si>
  <si>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</si>
  <si>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</si>
  <si>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</si>
  <si>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</si>
  <si>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</si>
  <si>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</si>
  <si>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</si>
  <si>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</si>
  <si>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</si>
  <si>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</si>
  <si>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</si>
  <si>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</si>
  <si>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</si>
  <si>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</si>
  <si>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</si>
  <si>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</si>
  <si>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</si>
  <si>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</si>
  <si>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</si>
  <si>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</si>
  <si>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</si>
  <si>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</si>
  <si>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</si>
  <si>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</si>
  <si>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</si>
  <si>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</si>
  <si>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</si>
  <si>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</si>
  <si>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</si>
  <si>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</si>
  <si>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</si>
  <si>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</si>
  <si>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</si>
  <si>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</si>
  <si>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</si>
  <si>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</si>
  <si>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</si>
  <si>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</si>
  <si>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</si>
  <si>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</si>
  <si>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</si>
  <si>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</si>
  <si>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</si>
  <si>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</si>
  <si>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</si>
  <si>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</si>
  <si>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</si>
  <si>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</si>
  <si>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</si>
  <si>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</si>
  <si>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</si>
  <si>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</si>
  <si>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</si>
  <si>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</si>
  <si>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</si>
  <si>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</si>
  <si>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</si>
  <si>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</si>
  <si>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</si>
  <si>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</si>
  <si>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</si>
  <si>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</si>
  <si>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</si>
  <si>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</si>
  <si>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</si>
  <si>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</si>
  <si>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</si>
  <si>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</si>
  <si>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</si>
  <si>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</si>
  <si>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</si>
  <si>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</si>
  <si>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</si>
  <si>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</si>
  <si>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</si>
  <si>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</si>
  <si>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</si>
  <si>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</si>
  <si>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</si>
  <si>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</si>
  <si>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</si>
  <si>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</si>
  <si>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</si>
  <si>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</si>
  <si>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</si>
  <si>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</si>
  <si>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</si>
  <si>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</si>
  <si>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</si>
  <si>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</si>
  <si>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</si>
  <si>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</si>
  <si>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</si>
  <si>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</si>
  <si>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</si>
  <si>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</si>
  <si>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</si>
  <si>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</si>
  <si>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</si>
  <si>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</si>
  <si>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</si>
  <si>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</si>
  <si>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</si>
  <si>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</si>
  <si>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</si>
  <si>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</si>
  <si>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</si>
  <si>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</si>
  <si>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</si>
  <si>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</si>
  <si>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</si>
  <si>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</si>
  <si>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</si>
  <si>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</si>
  <si>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</si>
  <si>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</si>
  <si>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</si>
  <si>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</si>
  <si>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</si>
  <si>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</si>
  <si>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</si>
  <si>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</si>
  <si>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</si>
  <si>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</si>
  <si>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</si>
  <si>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</si>
  <si>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</si>
  <si>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</si>
  <si>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</si>
  <si>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</si>
  <si>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</si>
  <si>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</si>
  <si>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</si>
  <si>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</si>
  <si>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</si>
  <si>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</si>
  <si>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</si>
  <si>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</si>
  <si>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</si>
  <si>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</si>
  <si>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</si>
  <si>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</si>
  <si>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</si>
  <si>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</si>
  <si>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</si>
  <si>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</si>
  <si>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</si>
  <si>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</si>
  <si>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</si>
  <si>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</si>
  <si>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</si>
  <si>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</si>
  <si>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</si>
  <si>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</si>
  <si>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</si>
  <si>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</si>
  <si>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</si>
  <si>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</si>
  <si>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</si>
  <si>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</si>
  <si>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</si>
  <si>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</si>
  <si>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</si>
  <si>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</si>
  <si>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</si>
  <si>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</si>
  <si>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</si>
  <si>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</si>
  <si>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</si>
  <si>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</si>
  <si>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</si>
  <si>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</si>
  <si>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</si>
  <si>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</si>
  <si>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</si>
  <si>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</si>
  <si>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</si>
  <si>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</si>
  <si>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</si>
  <si>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</si>
  <si>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</si>
  <si>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</si>
  <si>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</si>
  <si>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</si>
  <si>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</si>
  <si>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</si>
  <si>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</si>
  <si>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</si>
  <si>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</si>
  <si>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</si>
  <si>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</si>
  <si>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</si>
  <si>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</si>
  <si>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</si>
  <si>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</si>
  <si>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</si>
  <si>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</si>
  <si>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</si>
  <si>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</si>
  <si>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</si>
  <si>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</si>
  <si>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</si>
  <si>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</si>
  <si>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</si>
  <si>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</si>
  <si>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</si>
  <si>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</si>
  <si>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</si>
  <si>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</si>
  <si>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</si>
  <si>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</si>
  <si>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</si>
  <si>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</si>
  <si>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</si>
  <si>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</si>
  <si>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</si>
  <si>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</si>
  <si>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</si>
  <si>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</si>
  <si>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</si>
  <si>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</si>
  <si>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</si>
  <si>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</si>
  <si>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</si>
  <si>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</si>
  <si>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</si>
  <si>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</si>
  <si>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</si>
  <si>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</si>
  <si>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</si>
  <si>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</si>
  <si>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</si>
  <si>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</si>
  <si>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</si>
  <si>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</si>
  <si>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</si>
  <si>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</si>
  <si>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</si>
  <si>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</si>
  <si>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</si>
  <si>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</si>
  <si>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</si>
  <si>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</si>
  <si>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</si>
  <si>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</si>
  <si>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</si>
  <si>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</si>
  <si>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</si>
  <si>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</si>
  <si>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</si>
  <si>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</si>
  <si>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</si>
  <si>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</si>
  <si>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</si>
  <si>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</si>
  <si>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</si>
  <si>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</si>
  <si>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</si>
  <si>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</si>
  <si>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</si>
  <si>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</si>
  <si>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</si>
  <si>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</si>
  <si>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</si>
  <si>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</si>
  <si>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</si>
  <si>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</si>
  <si>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</si>
  <si>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</si>
  <si>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</si>
  <si>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</si>
  <si>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</si>
  <si>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</si>
  <si>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</si>
  <si>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</si>
  <si>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</si>
  <si>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</si>
  <si>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</si>
  <si>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</si>
  <si>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</si>
  <si>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</si>
  <si>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</si>
  <si>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</si>
  <si>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</si>
  <si>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</si>
  <si>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</si>
  <si>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</si>
  <si>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</si>
  <si>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</si>
  <si>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</si>
  <si>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</si>
  <si>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</si>
  <si>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</si>
  <si>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</si>
  <si>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</si>
  <si>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</si>
  <si>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</si>
  <si>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</si>
  <si>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</si>
  <si>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</si>
  <si>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</si>
  <si>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</si>
  <si>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</si>
  <si>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</si>
  <si>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</si>
  <si>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</si>
  <si>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</si>
  <si>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</si>
  <si>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</si>
  <si>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</si>
  <si>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</si>
  <si>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</si>
  <si>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</si>
  <si>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</si>
  <si>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</si>
  <si>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</si>
  <si>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</si>
  <si>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</si>
  <si>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</si>
  <si>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</si>
  <si>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</si>
  <si>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</si>
  <si>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</si>
  <si>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</si>
  <si>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</si>
  <si>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</si>
  <si>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</si>
  <si>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</si>
  <si>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</si>
  <si>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</si>
  <si>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</si>
  <si>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</si>
  <si>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</si>
  <si>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</si>
  <si>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</si>
  <si>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</si>
  <si>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</si>
  <si>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</si>
  <si>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</si>
  <si>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</si>
  <si>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</si>
  <si>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</si>
  <si>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</si>
  <si>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</si>
  <si>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</si>
  <si>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</si>
  <si>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</si>
  <si>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</si>
  <si>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</si>
  <si>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</si>
  <si>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</si>
  <si>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</si>
  <si>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</si>
  <si>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</si>
  <si>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</si>
  <si>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</si>
  <si>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</si>
  <si>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</si>
  <si>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</si>
  <si>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</si>
  <si>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</si>
  <si>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</si>
  <si>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</si>
  <si>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</si>
  <si>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</si>
  <si>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</si>
  <si>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</si>
  <si>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</si>
  <si>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</si>
  <si>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</si>
  <si>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</si>
  <si>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</si>
  <si>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</si>
  <si>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</si>
  <si>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</si>
  <si>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</si>
  <si>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</si>
  <si>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</si>
  <si>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</si>
  <si>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</si>
  <si>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</si>
  <si>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</si>
  <si>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</si>
  <si>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</si>
  <si>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</si>
  <si>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</si>
  <si>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</si>
  <si>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</si>
  <si>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</si>
  <si>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</si>
  <si>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</si>
  <si>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</si>
  <si>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</si>
  <si>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</si>
  <si>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</si>
  <si>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</si>
  <si>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</si>
  <si>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</si>
  <si>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</si>
  <si>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</si>
  <si>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</si>
  <si>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</si>
  <si>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</si>
  <si>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</si>
  <si>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</si>
  <si>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</si>
  <si>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</si>
  <si>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</si>
  <si>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</si>
  <si>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</si>
  <si>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</si>
  <si>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</si>
  <si>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</si>
  <si>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</si>
  <si>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</si>
  <si>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</si>
  <si>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</si>
  <si>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</si>
  <si>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</si>
  <si>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</si>
  <si>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</si>
  <si>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</si>
  <si>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</si>
  <si>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</si>
  <si>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</si>
  <si>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</si>
  <si>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</si>
  <si>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</si>
  <si>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</si>
  <si>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</si>
  <si>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</si>
  <si>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</si>
  <si>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</si>
  <si>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</si>
  <si>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</si>
  <si>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</si>
  <si>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</si>
  <si>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</si>
  <si>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</si>
  <si>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</si>
  <si>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</si>
  <si>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</si>
  <si>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</si>
  <si>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</si>
  <si>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</si>
  <si>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</si>
  <si>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</si>
  <si>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</si>
  <si>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</si>
  <si>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</si>
  <si>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</si>
  <si>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</si>
  <si>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</si>
  <si>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</si>
  <si>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</si>
  <si>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</si>
  <si>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</si>
  <si>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</si>
  <si>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</si>
  <si>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</si>
  <si>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</si>
  <si>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</si>
  <si>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</si>
  <si>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</si>
  <si>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</si>
  <si>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</si>
  <si>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</si>
  <si>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</si>
  <si>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</si>
  <si>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</si>
  <si>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</si>
  <si>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</si>
  <si>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</si>
  <si>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</si>
  <si>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</si>
  <si>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</si>
  <si>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</si>
  <si>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</si>
  <si>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</si>
  <si>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</si>
  <si>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</si>
  <si>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</si>
  <si>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</si>
  <si>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</si>
  <si>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</si>
  <si>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</si>
  <si>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</si>
  <si>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</si>
  <si>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</si>
  <si>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</si>
  <si>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</si>
  <si>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</si>
  <si>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</si>
  <si>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</si>
  <si>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</si>
  <si>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</si>
  <si>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</si>
  <si>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</si>
  <si>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</si>
  <si>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</si>
  <si>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</si>
  <si>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</si>
  <si>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</si>
  <si>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</si>
  <si>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</si>
  <si>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</si>
  <si>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</si>
  <si>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</si>
  <si>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</si>
  <si>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</si>
  <si>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</si>
  <si>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</si>
  <si>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</si>
  <si>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</si>
  <si>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</si>
  <si>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</si>
  <si>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</si>
  <si>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</si>
  <si>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</si>
  <si>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</si>
  <si>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</si>
  <si>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</si>
  <si>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</si>
  <si>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</si>
  <si>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</si>
  <si>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</si>
  <si>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</si>
  <si>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</si>
  <si>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</si>
  <si>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</si>
  <si>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</si>
  <si>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</si>
  <si>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</si>
  <si>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</si>
  <si>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</si>
  <si>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</si>
  <si>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</si>
  <si>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</si>
  <si>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</si>
  <si>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</si>
  <si>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</si>
  <si>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</si>
  <si>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</si>
  <si>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</si>
  <si>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</si>
  <si>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</si>
  <si>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</si>
  <si>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</si>
  <si>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</si>
  <si>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</si>
  <si>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</si>
  <si>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</si>
  <si>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</si>
  <si>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</si>
  <si>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</si>
  <si>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</si>
  <si>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</si>
  <si>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</si>
  <si>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</si>
  <si>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</si>
  <si>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</si>
  <si>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</si>
  <si>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</si>
  <si>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</si>
  <si>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</si>
  <si>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</si>
  <si>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</si>
  <si>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</si>
  <si>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</si>
  <si>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</si>
  <si>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</si>
  <si>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</si>
  <si>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</si>
  <si>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</si>
  <si>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</si>
  <si>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</si>
  <si>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</si>
  <si>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</si>
  <si>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</si>
  <si>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</si>
  <si>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</si>
  <si>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</si>
  <si>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</si>
  <si>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</si>
  <si>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</si>
  <si>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</si>
  <si>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</si>
  <si>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</si>
  <si>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</si>
  <si>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</si>
  <si>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</si>
  <si>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</si>
  <si>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</si>
  <si>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</si>
  <si>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</si>
  <si>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</si>
  <si>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</si>
  <si>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</si>
  <si>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</si>
  <si>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</si>
  <si>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</si>
  <si>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</si>
  <si>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</si>
  <si>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</si>
  <si>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</si>
  <si>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</si>
  <si>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</si>
  <si>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</si>
  <si>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</si>
  <si>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</si>
  <si>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</si>
  <si>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</si>
  <si>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</si>
  <si>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</si>
  <si>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</si>
  <si>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</si>
  <si>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</si>
  <si>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</si>
  <si>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</si>
  <si>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</si>
  <si>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</si>
  <si>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</si>
  <si>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</si>
  <si>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</si>
  <si>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</si>
  <si>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</si>
  <si>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</si>
  <si>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</si>
  <si>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</si>
  <si>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</si>
  <si>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</si>
  <si>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</si>
  <si>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</si>
  <si>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</si>
  <si>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</si>
  <si>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</si>
  <si>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</si>
  <si>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</si>
  <si>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</si>
  <si>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</si>
  <si>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</si>
  <si>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</si>
  <si>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</si>
  <si>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</si>
  <si>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</si>
  <si>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</si>
  <si>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</si>
  <si>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</si>
  <si>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</si>
  <si>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</si>
  <si>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</si>
  <si>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</si>
  <si>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</si>
  <si>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</si>
  <si>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</si>
  <si>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</si>
  <si>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</si>
  <si>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</si>
  <si>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</si>
  <si>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</si>
  <si>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</si>
  <si>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</si>
  <si>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</si>
  <si>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</si>
  <si>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</si>
  <si>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</si>
  <si>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</si>
  <si>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</si>
  <si>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</si>
  <si>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</si>
  <si>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</si>
  <si>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</si>
  <si>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</si>
  <si>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</si>
  <si>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</si>
  <si>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</si>
  <si>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</si>
  <si>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</si>
  <si>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</si>
  <si>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</si>
  <si>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</si>
  <si>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</si>
  <si>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</si>
  <si>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</si>
  <si>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</si>
  <si>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</si>
  <si>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</si>
  <si>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</si>
  <si>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</si>
  <si>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</si>
  <si>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</si>
  <si>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</si>
  <si>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</si>
  <si>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</si>
  <si>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</si>
  <si>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</si>
  <si>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</si>
  <si>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</si>
  <si>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</si>
  <si>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</si>
  <si>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</si>
  <si>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</si>
  <si>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</si>
  <si>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</si>
  <si>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</si>
  <si>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</si>
  <si>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</si>
  <si>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</si>
  <si>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</si>
  <si>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</si>
  <si>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</si>
  <si>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</si>
  <si>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</si>
  <si>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</si>
  <si>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</si>
  <si>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</si>
  <si>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</si>
  <si>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</si>
  <si>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</si>
  <si>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</si>
  <si>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</si>
  <si>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</si>
  <si>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</si>
  <si>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</si>
  <si>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</si>
  <si>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</si>
  <si>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</si>
  <si>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</si>
  <si>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</si>
  <si>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</si>
  <si>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</si>
  <si>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</si>
  <si>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</si>
  <si>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</si>
  <si>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</si>
  <si>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</si>
  <si>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</si>
  <si>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</si>
  <si>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</si>
  <si>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</si>
  <si>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</si>
  <si>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</si>
  <si>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</si>
  <si>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</si>
  <si>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</si>
  <si>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</si>
  <si>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</si>
  <si>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</si>
  <si>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</si>
  <si>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</si>
  <si>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</si>
  <si>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</si>
  <si>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</si>
  <si>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</si>
  <si>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</si>
  <si>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</si>
  <si>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</si>
  <si>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</si>
  <si>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</si>
  <si>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</si>
  <si>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</si>
  <si>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</si>
  <si>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</si>
  <si>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</si>
  <si>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</si>
  <si>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</si>
  <si>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</si>
  <si>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</si>
  <si>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</si>
  <si>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</si>
  <si>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</si>
  <si>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</si>
  <si>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</si>
  <si>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</si>
  <si>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</si>
  <si>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</si>
  <si>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</si>
  <si>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</si>
  <si>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</si>
  <si>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</si>
  <si>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</si>
  <si>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</si>
  <si>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</si>
  <si>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</si>
  <si>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</si>
  <si>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</si>
  <si>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</si>
  <si>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</si>
  <si>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</si>
  <si>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</si>
  <si>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</si>
  <si>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</si>
  <si>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</si>
  <si>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</si>
  <si>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</si>
  <si>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</si>
  <si>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</si>
  <si>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</si>
  <si>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</si>
  <si>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</si>
  <si>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</si>
  <si>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</si>
  <si>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</si>
  <si>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</si>
  <si>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</si>
  <si>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</si>
  <si>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</si>
  <si>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</si>
  <si>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</si>
  <si>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</si>
  <si>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</si>
  <si>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</si>
  <si>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</si>
  <si>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</si>
  <si>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</si>
  <si>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</si>
  <si>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</si>
  <si>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</si>
  <si>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</si>
  <si>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</si>
  <si>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</si>
  <si>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</si>
  <si>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</si>
  <si>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</si>
  <si>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</si>
  <si>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</si>
  <si>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</si>
  <si>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</si>
  <si>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</si>
  <si>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</si>
  <si>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</si>
  <si>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</si>
  <si>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</si>
  <si>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</si>
  <si>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</si>
  <si>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</si>
  <si>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</si>
  <si>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</si>
  <si>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</si>
  <si>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</si>
  <si>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</si>
  <si>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</si>
  <si>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</si>
  <si>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</si>
  <si>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</si>
  <si>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</si>
  <si>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</si>
  <si>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</si>
  <si>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</si>
  <si>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</si>
  <si>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</si>
  <si>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</si>
  <si>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</si>
  <si>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</si>
  <si>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</si>
  <si>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</si>
  <si>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</si>
  <si>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</si>
  <si>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</si>
  <si>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</si>
  <si>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</si>
  <si>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</si>
  <si>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</si>
  <si>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</si>
  <si>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</si>
  <si>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</si>
  <si>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</si>
  <si>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</si>
  <si>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</si>
  <si>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</si>
  <si>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</si>
  <si>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</si>
  <si>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</si>
  <si>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</si>
  <si>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</si>
  <si>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</si>
  <si>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</si>
  <si>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</si>
  <si>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</si>
  <si>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</si>
  <si>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</si>
  <si>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</si>
  <si>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</si>
  <si>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</si>
  <si>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</si>
  <si>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</si>
  <si>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</si>
  <si>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</si>
  <si>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</si>
  <si>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</si>
  <si>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</si>
  <si>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</si>
  <si>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</si>
  <si>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</si>
  <si>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</si>
  <si>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</si>
  <si>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</si>
  <si>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</si>
  <si>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</si>
  <si>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</si>
  <si>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</si>
  <si>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</si>
  <si>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</si>
  <si>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</si>
  <si>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</si>
  <si>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</si>
  <si>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</si>
  <si>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</si>
  <si>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</si>
  <si>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</si>
  <si>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</si>
  <si>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</si>
  <si>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</si>
  <si>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</si>
  <si>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</si>
  <si>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</si>
  <si>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</si>
  <si>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</si>
  <si>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</si>
  <si>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</si>
  <si>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</si>
  <si>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</si>
  <si>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</si>
  <si>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</si>
  <si>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</si>
  <si>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</si>
  <si>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</si>
  <si>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</si>
  <si>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</si>
  <si>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</si>
  <si>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</si>
  <si>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</si>
  <si>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</si>
  <si>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</si>
  <si>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</si>
  <si>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</si>
  <si>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</si>
  <si>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</si>
  <si>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</si>
  <si>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</si>
  <si>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</si>
  <si>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</si>
  <si>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</si>
  <si>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</si>
  <si>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</si>
  <si>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</si>
  <si>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</si>
  <si>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</si>
  <si>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</si>
  <si>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</si>
  <si>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</si>
  <si>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</si>
  <si>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</si>
  <si>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</si>
  <si>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</si>
  <si>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</si>
  <si>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</si>
  <si>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</si>
  <si>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</si>
  <si>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</si>
  <si>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</si>
  <si>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</si>
  <si>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</si>
  <si>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</si>
  <si>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</si>
  <si>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</si>
  <si>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</si>
  <si>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</si>
  <si>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</si>
  <si>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</si>
  <si>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</si>
  <si>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</si>
  <si>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</si>
  <si>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</si>
  <si>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</si>
  <si>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</si>
  <si>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</si>
  <si>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</si>
  <si>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</si>
  <si>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</si>
  <si>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</si>
  <si>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</si>
  <si>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</si>
  <si>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</si>
  <si>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</si>
  <si>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</si>
  <si>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</si>
  <si>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</si>
  <si>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</si>
  <si>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</si>
  <si>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</si>
  <si>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</si>
  <si>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</si>
  <si>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</si>
  <si>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</si>
  <si>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</si>
  <si>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</si>
  <si>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</si>
  <si>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</si>
  <si>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</si>
  <si>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</si>
  <si>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</si>
  <si>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</si>
  <si>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</si>
  <si>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</si>
  <si>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</si>
  <si>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</si>
  <si>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</si>
  <si>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</si>
  <si>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</si>
  <si>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</si>
  <si>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</si>
  <si>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</si>
  <si>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</si>
  <si>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</si>
  <si>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</si>
  <si>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</si>
  <si>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</si>
  <si>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</si>
  <si>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</si>
  <si>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</si>
  <si>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</si>
  <si>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</si>
  <si>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</si>
  <si>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</si>
  <si>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</si>
  <si>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</si>
  <si>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</si>
  <si>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</si>
  <si>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</si>
  <si>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</si>
  <si>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</si>
  <si>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</si>
  <si>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</si>
  <si>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</si>
  <si>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</si>
  <si>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</si>
  <si>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</si>
  <si>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</si>
  <si>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</si>
  <si>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</si>
  <si>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</si>
  <si>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</si>
  <si>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</si>
  <si>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</si>
  <si>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</si>
  <si>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</si>
  <si>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</si>
  <si>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</si>
  <si>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</si>
  <si>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</si>
  <si>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</si>
  <si>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</si>
  <si>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</si>
  <si>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</si>
  <si>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</si>
  <si>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</si>
  <si>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</si>
  <si>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</si>
  <si>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</si>
  <si>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</si>
  <si>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</si>
  <si>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</si>
  <si>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</si>
  <si>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</si>
  <si>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</si>
  <si>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</si>
  <si>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</si>
  <si>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</si>
  <si>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</si>
  <si>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</si>
  <si>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</si>
  <si>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</si>
  <si>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</si>
  <si>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</si>
  <si>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</si>
  <si>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</si>
  <si>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</si>
  <si>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</si>
  <si>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</si>
  <si>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</si>
  <si>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</si>
  <si>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</si>
  <si>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</si>
  <si>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</si>
  <si>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</si>
  <si>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</si>
  <si>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</si>
  <si>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</si>
  <si>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</si>
  <si>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</si>
  <si>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</si>
  <si>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</si>
  <si>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</si>
  <si>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</si>
  <si>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</si>
  <si>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</si>
  <si>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</si>
  <si>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</si>
  <si>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</si>
  <si>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</si>
  <si>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</si>
  <si>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</si>
  <si>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</si>
  <si>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</si>
  <si>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</si>
  <si>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</si>
  <si>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</si>
  <si>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</si>
  <si>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</si>
  <si>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</si>
  <si>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</si>
  <si>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</si>
  <si>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</si>
  <si>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</si>
  <si>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</si>
  <si>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</si>
  <si>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</si>
  <si>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</si>
  <si>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</si>
  <si>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</si>
  <si>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</si>
  <si>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</si>
  <si>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</si>
  <si>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</si>
  <si>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</si>
  <si>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</si>
  <si>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</si>
  <si>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</si>
  <si>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</si>
  <si>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</si>
  <si>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</si>
  <si>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</si>
  <si>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</si>
  <si>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</si>
  <si>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</si>
  <si>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</si>
  <si>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</si>
  <si>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</si>
  <si>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</si>
  <si>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</si>
  <si>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</si>
  <si>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</si>
  <si>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</si>
  <si>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</si>
  <si>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</si>
  <si>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</si>
  <si>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</si>
  <si>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</si>
  <si>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</si>
  <si>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</si>
  <si>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</si>
  <si>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</si>
  <si>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</si>
  <si>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</si>
  <si>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</si>
  <si>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</si>
  <si>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</si>
  <si>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</si>
  <si>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</si>
  <si>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</si>
  <si>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</si>
  <si>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</si>
  <si>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</si>
  <si>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</si>
  <si>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</si>
  <si>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</si>
  <si>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</si>
  <si>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</si>
  <si>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</si>
  <si>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</si>
  <si>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</si>
  <si>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</si>
  <si>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</si>
  <si>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</si>
  <si>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</si>
  <si>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</si>
  <si>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</si>
  <si>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</si>
  <si>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</si>
  <si>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</si>
  <si>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</si>
  <si>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</si>
  <si>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</si>
  <si>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</si>
  <si>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</si>
  <si>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</si>
  <si>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</si>
  <si>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</si>
  <si>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</si>
  <si>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</si>
  <si>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</si>
  <si>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</si>
  <si>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</si>
  <si>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</si>
  <si>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</si>
  <si>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</si>
  <si>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</si>
  <si>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</si>
  <si>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</si>
  <si>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</si>
  <si>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</si>
  <si>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</si>
  <si>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</si>
  <si>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</si>
  <si>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</si>
  <si>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</si>
  <si>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</si>
  <si>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</si>
  <si>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</si>
  <si>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</si>
  <si>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</si>
  <si>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</si>
  <si>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</si>
  <si>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</si>
  <si>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</si>
  <si>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</si>
  <si>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</si>
  <si>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</si>
  <si>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</si>
  <si>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</si>
  <si>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</si>
  <si>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</si>
  <si>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</si>
  <si>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</si>
  <si>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</si>
  <si>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</si>
  <si>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</si>
  <si>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</si>
  <si>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</si>
  <si>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</si>
  <si>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</si>
  <si>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</si>
  <si>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</si>
  <si>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</si>
  <si>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</si>
  <si>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</si>
  <si>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</si>
  <si>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</si>
  <si>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</si>
  <si>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</si>
  <si>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</si>
  <si>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</si>
  <si>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</si>
  <si>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</si>
  <si>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</si>
  <si>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</si>
  <si>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</si>
  <si>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</si>
  <si>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</si>
  <si>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</si>
  <si>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</si>
  <si>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</si>
  <si>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</si>
  <si>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</si>
  <si>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</si>
  <si>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</si>
  <si>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</si>
  <si>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</si>
  <si>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</si>
  <si>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</si>
  <si>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</si>
  <si>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</si>
  <si>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</si>
  <si>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</si>
  <si>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</si>
  <si>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</si>
  <si>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</si>
  <si>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</si>
  <si>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</si>
  <si>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</si>
  <si>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</si>
  <si>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</si>
  <si>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</si>
  <si>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</si>
  <si>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</si>
  <si>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</si>
  <si>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</si>
  <si>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</si>
  <si>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</si>
  <si>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</si>
  <si>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</si>
  <si>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</si>
  <si>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</si>
  <si>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</si>
  <si>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</si>
  <si>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</si>
  <si>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</si>
  <si>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</si>
  <si>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</si>
  <si>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</si>
  <si>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</si>
  <si>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</si>
  <si>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</si>
  <si>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</si>
  <si>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</si>
  <si>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</si>
  <si>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</si>
  <si>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</si>
  <si>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</si>
  <si>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</si>
  <si>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</si>
  <si>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</si>
  <si>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</si>
  <si>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</si>
  <si>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</si>
  <si>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</si>
  <si>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</si>
  <si>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</si>
  <si>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</si>
  <si>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</si>
  <si>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</si>
  <si>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</si>
  <si>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</si>
  <si>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</si>
  <si>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</si>
  <si>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</si>
  <si>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</si>
  <si>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</si>
  <si>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</si>
  <si>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</si>
  <si>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</si>
  <si>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</si>
  <si>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</si>
  <si>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</si>
  <si>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</si>
  <si>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</si>
  <si>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</si>
  <si>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</si>
  <si>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</si>
  <si>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</si>
  <si>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</si>
  <si>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</si>
  <si>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</si>
  <si>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</si>
  <si>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</si>
  <si>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</si>
  <si>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</si>
  <si>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</si>
  <si>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</si>
  <si>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</si>
  <si>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</si>
  <si>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</si>
  <si>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</si>
  <si>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</si>
  <si>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</si>
  <si>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</si>
  <si>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</si>
  <si>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</si>
  <si>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</si>
  <si>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</si>
  <si>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</si>
  <si>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</si>
  <si>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</si>
  <si>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</si>
  <si>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</si>
  <si>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</si>
  <si>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</si>
  <si>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</si>
  <si>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</si>
  <si>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</si>
  <si>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</si>
  <si>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</si>
  <si>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</si>
  <si>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</si>
  <si>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</si>
  <si>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</si>
  <si>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</si>
  <si>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</si>
  <si>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</si>
  <si>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</si>
  <si>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</si>
  <si>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</si>
  <si>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</si>
  <si>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</si>
  <si>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</si>
  <si>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</si>
  <si>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</si>
  <si>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</si>
  <si>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</si>
  <si>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</si>
  <si>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</si>
  <si>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</si>
  <si>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</si>
  <si>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</si>
  <si>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</si>
  <si>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</si>
  <si>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</si>
  <si>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</si>
  <si>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</si>
  <si>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</si>
  <si>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</si>
  <si>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</si>
  <si>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</si>
  <si>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</si>
  <si>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</si>
  <si>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</si>
  <si>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</si>
  <si>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</si>
  <si>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</si>
  <si>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</si>
  <si>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</si>
  <si>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</si>
  <si>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</si>
  <si>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</si>
  <si>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</si>
  <si>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</si>
  <si>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</si>
  <si>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</si>
  <si>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</si>
  <si>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</si>
  <si>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</si>
  <si>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</si>
  <si>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</si>
  <si>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</si>
  <si>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</si>
  <si>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</si>
  <si>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</si>
  <si>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</si>
  <si>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</si>
  <si>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</si>
  <si>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</si>
  <si>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</si>
  <si>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</si>
  <si>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</si>
  <si>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</si>
  <si>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</si>
  <si>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</si>
  <si>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</si>
  <si>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</si>
  <si>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</si>
  <si>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</si>
  <si>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</si>
  <si>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</si>
  <si>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</si>
  <si>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</si>
  <si>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</si>
  <si>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</si>
  <si>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</si>
  <si>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</si>
  <si>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</si>
  <si>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</si>
  <si>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</si>
  <si>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</si>
  <si>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</si>
  <si>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</si>
  <si>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350</t>
  </si>
  <si>
    <t>098</t>
  </si>
  <si>
    <t>200</t>
  </si>
  <si>
    <t>322</t>
  </si>
  <si>
    <t>101</t>
  </si>
  <si>
    <t>194</t>
  </si>
  <si>
    <t>081</t>
  </si>
  <si>
    <t>Atender a niños y niñas menores de 5 años, o hasta su ingreso al grado de transicion, y a mujeres gestantes y en periodo de lactancia en los servicios de educacion inicial y cuidado, con el fin de promover el desarrollo integral de la primera con calidad, de conformidad con los lineamientos, las directrices y parametros establecidos por el ICBF</t>
  </si>
  <si>
    <t>Brindar atencion integral a niños y niñas entre los seis meses y menores de los cinco años de edad, con  vulnerabilidad economica y social, prioritariamente a quienes por razones de trabajo de sus padres o adulto responsable de su cuidado permanecen solos temporalmente</t>
  </si>
  <si>
    <t>Atender integralmente a la primera infancia en el marco de la estrategia de cero a siempre, de conformidad con las directrices, lineamientos y estandares estableidos por el ICBF, asi como regular las relacione entre las partes derivadas de la entrega de aportes del ICBF al contratista para que este asuma bajo su exclusiva responsabilidad dicha atencion</t>
  </si>
  <si>
    <t xml:space="preserve">Prestar servicio de atencion integral a mujeres gestantes, niñas y niños menores de 5 años o hasta el ingreso al grado transicion con estrategias y acciones pertinentes oportunas y de caalidad desde la intercultural respondiendo a las cacteristicas prorpias de los territorios y comunidades de conformidad con los manuales operativos de las  modalidades y las directices establecidas por el ICBF en armonia con las politicas de estado para el desarrollo integral de la primera infancia de cero a siempre en los servicios de modalidad propia e intercultural </t>
  </si>
  <si>
    <t>prestar servicio de atencion educacion inicial y nutricion a mujers gestantes, niños y niñas menores de 6 meses lactanntes, niños y niñas en primera infancia en el marco de la atencion integral con permanencia y calidad a traves de la modalidad propia e interculltural que permita promover la garantia de derechos la participacion y el desarrollo integral de la primera infancia de comunidades etnicas y rurales respondiendo a las caracteristicas de su territorio de conformidad con el manual operativo y directrices establecidas por el ICBF en el marco de la politica de estado para el desarrollo integral de la primera infancia de cero a siempre</t>
  </si>
  <si>
    <t>Prestar servicio de atencion educacion inicial en el marco de la atencion integral a niños y niñas menores de 5 años o hasta su ingreso al grado de trasicion de conformidad con los manuales  operativos de la modalidad y las directrices establecidas por el ICBF en armonia con llas politicas de estado para el dasarrollo integral de la primera infancia de cero a siempre en el servicio centro desarrollo infantil.</t>
  </si>
  <si>
    <t>44001262020</t>
  </si>
  <si>
    <t>Prestar el servicio de centro de desarrollo infantil CDI, de conformidad con el manual operativo de la modalidad institucional y las directrices establecidas por el ICBF, en armonia con la politica de estado para el dasarrollo integral de la primera infancia de cero a siempre</t>
  </si>
  <si>
    <t>Gloria Esmeralda Ortiz Pinto</t>
  </si>
  <si>
    <t>3006784994</t>
  </si>
  <si>
    <t>carrera 18 # 14 06</t>
  </si>
  <si>
    <t xml:space="preserve">calle 10 # 17 72 </t>
  </si>
  <si>
    <t>alei2-ojeda@hotmail.com</t>
  </si>
  <si>
    <t>2021-44-50000024</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</si>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</sst>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2" zoomScale="85" zoomScaleNormal="85" zoomScaleSheetLayoutView="40" zoomScalePageLayoutView="40" workbookViewId="0">
      <selection activeCell="P13" sqref="P1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2" t="str">
        <f>HYPERLINK("#MI_Oferente_Singular!A114","CAPACIDAD RESIDUAL")</f>
        <v>CAPACIDAD RESIDUAL</v>
      </c>
      <c r="F8" s="183"/>
      <c r="G8" s="184"/>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2" t="str">
        <f>HYPERLINK("#MI_Oferente_Singular!A162","TALENTO HUMANO")</f>
        <v>TALENTO HUMANO</v>
      </c>
      <c r="F9" s="183"/>
      <c r="G9" s="184"/>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2" t="str">
        <f>HYPERLINK("#MI_Oferente_Singular!F162","INFRAESTRUCTURA")</f>
        <v>INFRAESTRUCTURA</v>
      </c>
      <c r="F10" s="183"/>
      <c r="G10" s="184"/>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2696</v>
      </c>
      <c r="D15" s="35"/>
      <c r="E15" s="35"/>
      <c r="F15" s="5"/>
      <c r="G15" s="32" t="s">
        <v>1168</v>
      </c>
      <c r="H15" s="103" t="s">
        <v>696</v>
      </c>
      <c r="I15" s="32" t="s">
        <v>2624</v>
      </c>
      <c r="J15" s="108" t="s">
        <v>2626</v>
      </c>
      <c r="L15" s="208" t="s">
        <v>8</v>
      </c>
      <c r="M15" s="208"/>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9" t="s">
        <v>11</v>
      </c>
      <c r="J19" s="140" t="s">
        <v>10</v>
      </c>
      <c r="K19" s="140" t="s">
        <v>2609</v>
      </c>
      <c r="L19" s="140" t="s">
        <v>1161</v>
      </c>
      <c r="M19" s="140" t="s">
        <v>1162</v>
      </c>
      <c r="N19" s="141" t="s">
        <v>2610</v>
      </c>
      <c r="O19" s="136"/>
      <c r="Q19" s="51"/>
      <c r="R19" s="51"/>
    </row>
    <row r="20" spans="1:23" ht="30" customHeight="1" x14ac:dyDescent="0.25">
      <c r="A20" s="9"/>
      <c r="B20" s="109">
        <v>900064149</v>
      </c>
      <c r="C20" s="5"/>
      <c r="D20" s="73"/>
      <c r="E20" s="5"/>
      <c r="F20" s="5"/>
      <c r="G20" s="5"/>
      <c r="H20" s="185"/>
      <c r="I20" s="148" t="s">
        <v>1154</v>
      </c>
      <c r="J20" s="149" t="s">
        <v>699</v>
      </c>
      <c r="K20" s="150">
        <v>482727870</v>
      </c>
      <c r="L20" s="151">
        <v>44194</v>
      </c>
      <c r="M20" s="151">
        <v>44561</v>
      </c>
      <c r="N20" s="134">
        <f>+(M20-L20)/30</f>
        <v>12.233333333333333</v>
      </c>
      <c r="O20" s="137"/>
      <c r="U20" s="133"/>
      <c r="V20" s="105">
        <f ca="1">NOW()</f>
        <v>44194.810977546294</v>
      </c>
      <c r="W20" s="105">
        <f ca="1">NOW()</f>
        <v>44194.810977546294</v>
      </c>
    </row>
    <row r="21" spans="1:23" ht="30" customHeight="1" outlineLevel="1" x14ac:dyDescent="0.25">
      <c r="A21" s="9"/>
      <c r="B21" s="71"/>
      <c r="C21" s="5"/>
      <c r="D21" s="5"/>
      <c r="E21" s="5"/>
      <c r="F21" s="5"/>
      <c r="G21" s="5"/>
      <c r="H21" s="70"/>
      <c r="I21" s="148" t="s">
        <v>1154</v>
      </c>
      <c r="J21" s="149" t="s">
        <v>702</v>
      </c>
      <c r="K21" s="150"/>
      <c r="L21" s="151">
        <v>44194</v>
      </c>
      <c r="M21" s="151">
        <v>44561</v>
      </c>
      <c r="N21" s="134">
        <f t="shared" ref="N21:N35" si="0">+(M21-L21)/30</f>
        <v>12.233333333333333</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177" t="str">
        <f>VLOOKUP(B20,EAS!A2:B1439,2,0)</f>
        <v>ASOCIACIÓN DE PADRES DE FAMILIA HOGAR INFANTIL GENITH LUQUE</v>
      </c>
      <c r="C38" s="177"/>
      <c r="D38" s="177"/>
      <c r="E38" s="177"/>
      <c r="F38" s="177"/>
      <c r="G38" s="5"/>
      <c r="H38" s="131"/>
      <c r="I38" s="189" t="s">
        <v>7</v>
      </c>
      <c r="J38" s="189"/>
      <c r="K38" s="189"/>
      <c r="L38" s="189"/>
      <c r="M38" s="189"/>
      <c r="N38" s="189"/>
      <c r="O38" s="132"/>
    </row>
    <row r="39" spans="1:16" ht="42.95" customHeight="1" thickBot="1" x14ac:dyDescent="0.3">
      <c r="A39" s="10"/>
      <c r="B39" s="11"/>
      <c r="C39" s="11"/>
      <c r="D39" s="11"/>
      <c r="E39" s="11"/>
      <c r="F39" s="11"/>
      <c r="G39" s="11"/>
      <c r="H39" s="10"/>
      <c r="I39" s="221" t="s">
        <v>2697</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39" t="s">
        <v>4</v>
      </c>
      <c r="B43" s="240"/>
      <c r="C43" s="240"/>
      <c r="D43" s="240"/>
      <c r="E43" s="240"/>
      <c r="F43" s="240"/>
      <c r="G43" s="240"/>
      <c r="H43" s="240"/>
      <c r="I43" s="240"/>
      <c r="J43" s="240"/>
      <c r="K43" s="240"/>
      <c r="L43" s="240"/>
      <c r="M43" s="240"/>
      <c r="N43" s="240"/>
      <c r="O43" s="241"/>
      <c r="P43" s="76"/>
    </row>
    <row r="44" spans="1:16" ht="15" customHeight="1" x14ac:dyDescent="0.25">
      <c r="A44" s="242" t="s">
        <v>2655</v>
      </c>
      <c r="B44" s="243"/>
      <c r="C44" s="243"/>
      <c r="D44" s="243"/>
      <c r="E44" s="243"/>
      <c r="F44" s="243"/>
      <c r="G44" s="243"/>
      <c r="H44" s="243"/>
      <c r="I44" s="243"/>
      <c r="J44" s="243"/>
      <c r="K44" s="243"/>
      <c r="L44" s="243"/>
      <c r="M44" s="243"/>
      <c r="N44" s="243"/>
      <c r="O44" s="244"/>
    </row>
    <row r="45" spans="1:16" x14ac:dyDescent="0.25">
      <c r="A45" s="245"/>
      <c r="B45" s="246"/>
      <c r="C45" s="246"/>
      <c r="D45" s="246"/>
      <c r="E45" s="246"/>
      <c r="F45" s="246"/>
      <c r="G45" s="246"/>
      <c r="H45" s="246"/>
      <c r="I45" s="246"/>
      <c r="J45" s="246"/>
      <c r="K45" s="246"/>
      <c r="L45" s="246"/>
      <c r="M45" s="246"/>
      <c r="N45" s="246"/>
      <c r="O45" s="24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2665</v>
      </c>
      <c r="C48" s="112" t="s">
        <v>31</v>
      </c>
      <c r="D48" s="120" t="s">
        <v>2676</v>
      </c>
      <c r="E48" s="144">
        <v>41996</v>
      </c>
      <c r="F48" s="144">
        <v>42369</v>
      </c>
      <c r="G48" s="159">
        <f>IF(AND(E48&lt;&gt;"",F48&lt;&gt;""),((F48-E48)/30),"")</f>
        <v>12.433333333333334</v>
      </c>
      <c r="H48" s="121" t="s">
        <v>2683</v>
      </c>
      <c r="I48" s="113" t="s">
        <v>1154</v>
      </c>
      <c r="J48" s="113" t="s">
        <v>704</v>
      </c>
      <c r="K48" s="122">
        <v>408110700</v>
      </c>
      <c r="L48" s="115"/>
      <c r="M48" s="116">
        <v>1</v>
      </c>
      <c r="N48" s="115" t="s">
        <v>1151</v>
      </c>
      <c r="O48" s="115" t="s">
        <v>26</v>
      </c>
      <c r="P48" s="78"/>
    </row>
    <row r="49" spans="1:16" s="6" customFormat="1" ht="24.75" customHeight="1" x14ac:dyDescent="0.25">
      <c r="A49" s="142">
        <v>2</v>
      </c>
      <c r="B49" s="121" t="s">
        <v>2665</v>
      </c>
      <c r="C49" s="112" t="s">
        <v>31</v>
      </c>
      <c r="D49" s="120" t="s">
        <v>2677</v>
      </c>
      <c r="E49" s="144">
        <v>40924</v>
      </c>
      <c r="F49" s="144">
        <v>41090</v>
      </c>
      <c r="G49" s="159">
        <f t="shared" ref="G49:G50" si="2">IF(AND(E49&lt;&gt;"",F49&lt;&gt;""),((F49-E49)/30),"")</f>
        <v>5.5333333333333332</v>
      </c>
      <c r="H49" s="121" t="s">
        <v>2684</v>
      </c>
      <c r="I49" s="113" t="s">
        <v>1154</v>
      </c>
      <c r="J49" s="113" t="s">
        <v>704</v>
      </c>
      <c r="K49" s="122">
        <v>52346171</v>
      </c>
      <c r="L49" s="115"/>
      <c r="M49" s="116">
        <v>1</v>
      </c>
      <c r="N49" s="115" t="s">
        <v>1151</v>
      </c>
      <c r="O49" s="115" t="s">
        <v>26</v>
      </c>
      <c r="P49" s="78"/>
    </row>
    <row r="50" spans="1:16" s="6" customFormat="1" ht="24.75" customHeight="1" x14ac:dyDescent="0.25">
      <c r="A50" s="142">
        <v>3</v>
      </c>
      <c r="B50" s="121" t="s">
        <v>2665</v>
      </c>
      <c r="C50" s="112" t="s">
        <v>31</v>
      </c>
      <c r="D50" s="120" t="s">
        <v>2678</v>
      </c>
      <c r="E50" s="144">
        <v>41502</v>
      </c>
      <c r="F50" s="144">
        <v>41851</v>
      </c>
      <c r="G50" s="159">
        <f t="shared" si="2"/>
        <v>11.633333333333333</v>
      </c>
      <c r="H50" s="118" t="s">
        <v>2685</v>
      </c>
      <c r="I50" s="113" t="s">
        <v>1154</v>
      </c>
      <c r="J50" s="113" t="s">
        <v>704</v>
      </c>
      <c r="K50" s="122">
        <v>387555400</v>
      </c>
      <c r="L50" s="115"/>
      <c r="M50" s="116">
        <v>1</v>
      </c>
      <c r="N50" s="115" t="s">
        <v>1151</v>
      </c>
      <c r="O50" s="115" t="s">
        <v>26</v>
      </c>
      <c r="P50" s="78"/>
    </row>
    <row r="51" spans="1:16" s="6" customFormat="1" ht="24.75" customHeight="1" outlineLevel="1" x14ac:dyDescent="0.25">
      <c r="A51" s="142">
        <v>4</v>
      </c>
      <c r="B51" s="121" t="s">
        <v>2665</v>
      </c>
      <c r="C51" s="112" t="s">
        <v>31</v>
      </c>
      <c r="D51" s="120" t="s">
        <v>2679</v>
      </c>
      <c r="E51" s="144">
        <v>43071</v>
      </c>
      <c r="F51" s="144">
        <v>43404</v>
      </c>
      <c r="G51" s="159">
        <f t="shared" ref="G51:G107" si="3">IF(AND(E51&lt;&gt;"",F51&lt;&gt;""),((F51-E51)/30),"")</f>
        <v>11.1</v>
      </c>
      <c r="H51" s="118" t="s">
        <v>2686</v>
      </c>
      <c r="I51" s="113" t="s">
        <v>1154</v>
      </c>
      <c r="J51" s="113" t="s">
        <v>708</v>
      </c>
      <c r="K51" s="122">
        <v>1752252426</v>
      </c>
      <c r="L51" s="115"/>
      <c r="M51" s="116">
        <v>1</v>
      </c>
      <c r="N51" s="115" t="s">
        <v>1151</v>
      </c>
      <c r="O51" s="115" t="s">
        <v>26</v>
      </c>
      <c r="P51" s="78"/>
    </row>
    <row r="52" spans="1:16" s="7" customFormat="1" ht="24.75" customHeight="1" outlineLevel="1" x14ac:dyDescent="0.25">
      <c r="A52" s="143">
        <v>5</v>
      </c>
      <c r="B52" s="121" t="s">
        <v>2665</v>
      </c>
      <c r="C52" s="112" t="s">
        <v>31</v>
      </c>
      <c r="D52" s="120" t="s">
        <v>2680</v>
      </c>
      <c r="E52" s="144">
        <v>42949</v>
      </c>
      <c r="F52" s="144">
        <v>43084</v>
      </c>
      <c r="G52" s="159">
        <f t="shared" si="3"/>
        <v>4.5</v>
      </c>
      <c r="H52" s="118" t="s">
        <v>2687</v>
      </c>
      <c r="I52" s="113" t="s">
        <v>1154</v>
      </c>
      <c r="J52" s="113" t="s">
        <v>708</v>
      </c>
      <c r="K52" s="122">
        <v>2601376937</v>
      </c>
      <c r="L52" s="115"/>
      <c r="M52" s="116">
        <v>1</v>
      </c>
      <c r="N52" s="115" t="s">
        <v>1151</v>
      </c>
      <c r="O52" s="115" t="s">
        <v>26</v>
      </c>
      <c r="P52" s="79"/>
    </row>
    <row r="53" spans="1:16" s="7" customFormat="1" ht="24.75" customHeight="1" outlineLevel="1" x14ac:dyDescent="0.25">
      <c r="A53" s="143">
        <v>6</v>
      </c>
      <c r="B53" s="121" t="s">
        <v>2665</v>
      </c>
      <c r="C53" s="112" t="s">
        <v>31</v>
      </c>
      <c r="D53" s="120" t="s">
        <v>2681</v>
      </c>
      <c r="E53" s="144">
        <v>43402</v>
      </c>
      <c r="F53" s="144">
        <v>43434</v>
      </c>
      <c r="G53" s="159">
        <f t="shared" si="3"/>
        <v>1.0666666666666667</v>
      </c>
      <c r="H53" s="118" t="s">
        <v>2688</v>
      </c>
      <c r="I53" s="113" t="s">
        <v>1154</v>
      </c>
      <c r="J53" s="113" t="s">
        <v>708</v>
      </c>
      <c r="K53" s="122">
        <v>253957429</v>
      </c>
      <c r="L53" s="115"/>
      <c r="M53" s="116">
        <v>1</v>
      </c>
      <c r="N53" s="115" t="s">
        <v>1151</v>
      </c>
      <c r="O53" s="115" t="s">
        <v>26</v>
      </c>
      <c r="P53" s="79"/>
    </row>
    <row r="54" spans="1:16" s="7" customFormat="1" ht="24.75" customHeight="1" outlineLevel="1" x14ac:dyDescent="0.25">
      <c r="A54" s="143">
        <v>7</v>
      </c>
      <c r="B54" s="121" t="s">
        <v>2665</v>
      </c>
      <c r="C54" s="112" t="s">
        <v>31</v>
      </c>
      <c r="D54" s="120" t="s">
        <v>2682</v>
      </c>
      <c r="E54" s="144">
        <v>43507</v>
      </c>
      <c r="F54" s="144">
        <v>43814</v>
      </c>
      <c r="G54" s="159">
        <f t="shared" si="3"/>
        <v>10.233333333333333</v>
      </c>
      <c r="H54" s="118" t="s">
        <v>2687</v>
      </c>
      <c r="I54" s="113" t="s">
        <v>1154</v>
      </c>
      <c r="J54" s="113" t="s">
        <v>708</v>
      </c>
      <c r="K54" s="117">
        <v>2840179096</v>
      </c>
      <c r="L54" s="115"/>
      <c r="M54" s="116">
        <v>1</v>
      </c>
      <c r="N54" s="115" t="s">
        <v>2634</v>
      </c>
      <c r="O54" s="115" t="s">
        <v>1148</v>
      </c>
      <c r="P54" s="79"/>
    </row>
    <row r="55" spans="1:16" s="7" customFormat="1" ht="24.75" customHeight="1" outlineLevel="1" x14ac:dyDescent="0.25">
      <c r="A55" s="143">
        <v>8</v>
      </c>
      <c r="B55" s="111"/>
      <c r="C55" s="112"/>
      <c r="D55" s="110"/>
      <c r="E55" s="144"/>
      <c r="F55" s="144"/>
      <c r="G55" s="159" t="str">
        <f t="shared" si="3"/>
        <v/>
      </c>
      <c r="H55" s="114"/>
      <c r="I55" s="113"/>
      <c r="J55" s="113"/>
      <c r="K55" s="117"/>
      <c r="L55" s="115"/>
      <c r="M55" s="116"/>
      <c r="N55" s="115"/>
      <c r="O55" s="115"/>
      <c r="P55" s="79"/>
    </row>
    <row r="56" spans="1:16" s="7" customFormat="1" ht="24.75" customHeight="1" outlineLevel="1" x14ac:dyDescent="0.25">
      <c r="A56" s="143">
        <v>9</v>
      </c>
      <c r="B56" s="111"/>
      <c r="C56" s="112"/>
      <c r="D56" s="110"/>
      <c r="E56" s="144"/>
      <c r="F56" s="144"/>
      <c r="G56" s="159" t="str">
        <f t="shared" si="3"/>
        <v/>
      </c>
      <c r="H56" s="114"/>
      <c r="I56" s="113"/>
      <c r="J56" s="113"/>
      <c r="K56" s="117"/>
      <c r="L56" s="115"/>
      <c r="M56" s="116"/>
      <c r="N56" s="115"/>
      <c r="O56" s="115"/>
      <c r="P56" s="79"/>
    </row>
    <row r="57" spans="1:16" s="7" customFormat="1" ht="24.75" customHeight="1" outlineLevel="1" x14ac:dyDescent="0.25">
      <c r="A57" s="143">
        <v>10</v>
      </c>
      <c r="B57" s="64"/>
      <c r="C57" s="65"/>
      <c r="D57" s="63"/>
      <c r="E57" s="144"/>
      <c r="F57" s="144"/>
      <c r="G57" s="159" t="str">
        <f t="shared" si="3"/>
        <v/>
      </c>
      <c r="H57" s="64"/>
      <c r="I57" s="63"/>
      <c r="J57" s="63"/>
      <c r="K57" s="66"/>
      <c r="L57" s="65"/>
      <c r="M57" s="67"/>
      <c r="N57" s="65"/>
      <c r="O57" s="65"/>
      <c r="P57" s="79"/>
    </row>
    <row r="58" spans="1:16" s="7" customFormat="1" ht="24.75" customHeight="1" outlineLevel="1" x14ac:dyDescent="0.25">
      <c r="A58" s="143">
        <v>11</v>
      </c>
      <c r="B58" s="64"/>
      <c r="C58" s="65"/>
      <c r="D58" s="63"/>
      <c r="E58" s="144"/>
      <c r="F58" s="144"/>
      <c r="G58" s="159" t="str">
        <f t="shared" si="3"/>
        <v/>
      </c>
      <c r="H58" s="64"/>
      <c r="I58" s="63"/>
      <c r="J58" s="63"/>
      <c r="K58" s="66"/>
      <c r="L58" s="65"/>
      <c r="M58" s="67"/>
      <c r="N58" s="65"/>
      <c r="O58" s="65"/>
      <c r="P58" s="79"/>
    </row>
    <row r="59" spans="1:16" s="7" customFormat="1" ht="24.75" customHeight="1" outlineLevel="1" x14ac:dyDescent="0.25">
      <c r="A59" s="143">
        <v>12</v>
      </c>
      <c r="B59" s="64"/>
      <c r="C59" s="65"/>
      <c r="D59" s="63"/>
      <c r="E59" s="144"/>
      <c r="F59" s="144"/>
      <c r="G59" s="159" t="str">
        <f t="shared" si="3"/>
        <v/>
      </c>
      <c r="H59" s="64"/>
      <c r="I59" s="63"/>
      <c r="J59" s="63"/>
      <c r="K59" s="66"/>
      <c r="L59" s="65"/>
      <c r="M59" s="67"/>
      <c r="N59" s="65"/>
      <c r="O59" s="65"/>
      <c r="P59" s="79"/>
    </row>
    <row r="60" spans="1:16" s="7" customFormat="1" ht="24.75" customHeight="1" outlineLevel="1" x14ac:dyDescent="0.25">
      <c r="A60" s="143">
        <v>13</v>
      </c>
      <c r="B60" s="64"/>
      <c r="C60" s="65"/>
      <c r="D60" s="63"/>
      <c r="E60" s="144"/>
      <c r="F60" s="144"/>
      <c r="G60" s="159" t="str">
        <f t="shared" si="3"/>
        <v/>
      </c>
      <c r="H60" s="64"/>
      <c r="I60" s="63"/>
      <c r="J60" s="63"/>
      <c r="K60" s="66"/>
      <c r="L60" s="65"/>
      <c r="M60" s="67"/>
      <c r="N60" s="65"/>
      <c r="O60" s="65"/>
      <c r="P60" s="79"/>
    </row>
    <row r="61" spans="1:16" s="7" customFormat="1" ht="24.75" customHeight="1" outlineLevel="1" x14ac:dyDescent="0.25">
      <c r="A61" s="143">
        <v>14</v>
      </c>
      <c r="B61" s="64"/>
      <c r="C61" s="65"/>
      <c r="D61" s="63"/>
      <c r="E61" s="144"/>
      <c r="F61" s="144"/>
      <c r="G61" s="159" t="str">
        <f t="shared" si="3"/>
        <v/>
      </c>
      <c r="H61" s="64"/>
      <c r="I61" s="63"/>
      <c r="J61" s="63"/>
      <c r="K61" s="66"/>
      <c r="L61" s="65"/>
      <c r="M61" s="67"/>
      <c r="N61" s="65"/>
      <c r="O61" s="65"/>
      <c r="P61" s="79"/>
    </row>
    <row r="62" spans="1:16" s="7" customFormat="1" ht="24.75" customHeight="1" outlineLevel="1" x14ac:dyDescent="0.25">
      <c r="A62" s="143">
        <v>15</v>
      </c>
      <c r="B62" s="64"/>
      <c r="C62" s="65"/>
      <c r="D62" s="63"/>
      <c r="E62" s="144"/>
      <c r="F62" s="144"/>
      <c r="G62" s="159" t="str">
        <f t="shared" si="3"/>
        <v/>
      </c>
      <c r="H62" s="64"/>
      <c r="I62" s="63"/>
      <c r="J62" s="63"/>
      <c r="K62" s="66"/>
      <c r="L62" s="65"/>
      <c r="M62" s="67"/>
      <c r="N62" s="65"/>
      <c r="O62" s="65"/>
      <c r="P62" s="79"/>
    </row>
    <row r="63" spans="1:16" s="7" customFormat="1" ht="24.75" customHeight="1" outlineLevel="1" x14ac:dyDescent="0.25">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6"/>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6"/>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6"/>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6"/>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6"/>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6"/>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6"/>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6"/>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6"/>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6"/>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6"/>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6"/>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6"/>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6"/>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6"/>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39" t="s">
        <v>2633</v>
      </c>
      <c r="B109" s="240"/>
      <c r="C109" s="240"/>
      <c r="D109" s="240"/>
      <c r="E109" s="240"/>
      <c r="F109" s="240"/>
      <c r="G109" s="240"/>
      <c r="H109" s="240"/>
      <c r="I109" s="240"/>
      <c r="J109" s="240"/>
      <c r="K109" s="240"/>
      <c r="L109" s="240"/>
      <c r="M109" s="240"/>
      <c r="N109" s="240"/>
      <c r="O109" s="241"/>
      <c r="P109" s="76"/>
    </row>
    <row r="110" spans="1:16" ht="15" customHeight="1" x14ac:dyDescent="0.25">
      <c r="A110" s="242" t="s">
        <v>2656</v>
      </c>
      <c r="B110" s="243"/>
      <c r="C110" s="243"/>
      <c r="D110" s="243"/>
      <c r="E110" s="243"/>
      <c r="F110" s="243"/>
      <c r="G110" s="243"/>
      <c r="H110" s="243"/>
      <c r="I110" s="243"/>
      <c r="J110" s="243"/>
      <c r="K110" s="243"/>
      <c r="L110" s="243"/>
      <c r="M110" s="243"/>
      <c r="N110" s="243"/>
      <c r="O110" s="244"/>
    </row>
    <row r="111" spans="1:16" ht="15.75" thickBot="1" x14ac:dyDescent="0.3">
      <c r="A111" s="245"/>
      <c r="B111" s="246"/>
      <c r="C111" s="246"/>
      <c r="D111" s="246"/>
      <c r="E111" s="246"/>
      <c r="F111" s="246"/>
      <c r="G111" s="246"/>
      <c r="H111" s="246"/>
      <c r="I111" s="246"/>
      <c r="J111" s="246"/>
      <c r="K111" s="246"/>
      <c r="L111" s="246"/>
      <c r="M111" s="246"/>
      <c r="N111" s="246"/>
      <c r="O111" s="247"/>
    </row>
    <row r="112" spans="1:16" s="1" customFormat="1" ht="26.25" customHeight="1" thickBot="1" x14ac:dyDescent="0.3">
      <c r="I112" s="227" t="s">
        <v>9</v>
      </c>
      <c r="J112" s="228"/>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t="s">
        <v>2689</v>
      </c>
      <c r="E114" s="144">
        <v>43881</v>
      </c>
      <c r="F114" s="144">
        <v>44196</v>
      </c>
      <c r="G114" s="159">
        <f>IF(AND(E114&lt;&gt;"",F114&lt;&gt;""),((F114-E114)/30),"")</f>
        <v>10.5</v>
      </c>
      <c r="H114" s="121" t="s">
        <v>2690</v>
      </c>
      <c r="I114" s="120" t="s">
        <v>1154</v>
      </c>
      <c r="J114" s="120" t="s">
        <v>708</v>
      </c>
      <c r="K114" s="122">
        <v>7690908222</v>
      </c>
      <c r="L114" s="100">
        <f>+IF(AND(K114&gt;0,O114="Ejecución"),(K114/877802)*Tabla28[[#This Row],[% participación]],IF(AND(K114&gt;0,O114&lt;&gt;"Ejecución"),"-",""))</f>
        <v>8761.5524024780079</v>
      </c>
      <c r="M114" s="123" t="s">
        <v>1148</v>
      </c>
      <c r="N114" s="172">
        <v>1</v>
      </c>
      <c r="O114" s="161" t="s">
        <v>1150</v>
      </c>
      <c r="P114" s="78"/>
    </row>
    <row r="115" spans="1:16" s="6" customFormat="1" ht="24.75" customHeight="1" x14ac:dyDescent="0.25">
      <c r="A115" s="142">
        <v>2</v>
      </c>
      <c r="B115" s="160" t="s">
        <v>2665</v>
      </c>
      <c r="C115" s="162" t="s">
        <v>31</v>
      </c>
      <c r="D115" s="63"/>
      <c r="E115" s="144"/>
      <c r="F115" s="144"/>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2">
        <v>3</v>
      </c>
      <c r="B116" s="160" t="s">
        <v>2665</v>
      </c>
      <c r="C116" s="162" t="s">
        <v>31</v>
      </c>
      <c r="D116" s="63"/>
      <c r="E116" s="144"/>
      <c r="F116" s="144"/>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2">
        <v>4</v>
      </c>
      <c r="B117" s="160" t="s">
        <v>2665</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2665</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29" t="s">
        <v>2660</v>
      </c>
      <c r="B163" s="230"/>
      <c r="C163" s="230"/>
      <c r="D163" s="230"/>
      <c r="E163" s="231"/>
      <c r="F163" s="232" t="s">
        <v>2661</v>
      </c>
      <c r="G163" s="232"/>
      <c r="H163" s="232"/>
      <c r="I163" s="229" t="s">
        <v>2630</v>
      </c>
      <c r="J163" s="230"/>
      <c r="K163" s="230"/>
      <c r="L163" s="230"/>
      <c r="M163" s="230"/>
      <c r="N163" s="230"/>
      <c r="O163" s="231"/>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09" t="s">
        <v>2614</v>
      </c>
      <c r="C165" s="209"/>
      <c r="D165" s="209"/>
      <c r="E165" s="8"/>
      <c r="F165" s="5"/>
      <c r="G165" s="233" t="s">
        <v>2614</v>
      </c>
      <c r="H165" s="233"/>
      <c r="I165" s="234" t="s">
        <v>1164</v>
      </c>
      <c r="J165" s="235"/>
      <c r="K165" s="235"/>
      <c r="L165" s="235"/>
      <c r="M165" s="235"/>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2651</v>
      </c>
      <c r="I167" s="236" t="s">
        <v>2643</v>
      </c>
      <c r="J167" s="237"/>
      <c r="K167" s="237"/>
      <c r="L167" s="237"/>
      <c r="M167" s="237"/>
      <c r="N167" s="237"/>
      <c r="O167" s="238"/>
      <c r="U167" s="51"/>
    </row>
    <row r="168" spans="1:28" x14ac:dyDescent="0.25">
      <c r="A168" s="9"/>
      <c r="B168" s="222" t="s">
        <v>2658</v>
      </c>
      <c r="C168" s="222"/>
      <c r="D168" s="222"/>
      <c r="E168" s="8"/>
      <c r="F168" s="5"/>
      <c r="H168" s="81" t="s">
        <v>2657</v>
      </c>
      <c r="I168" s="236"/>
      <c r="J168" s="237"/>
      <c r="K168" s="237"/>
      <c r="L168" s="237"/>
      <c r="M168" s="237"/>
      <c r="N168" s="237"/>
      <c r="O168" s="23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6"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3"/>
      <c r="Z178" s="164" t="str">
        <f>IF(Y178&gt;0,SUM(E180+Y178),"")</f>
        <v/>
      </c>
      <c r="AA178" s="19"/>
      <c r="AB178" s="19"/>
    </row>
    <row r="179" spans="1:28" ht="23.25" x14ac:dyDescent="0.25">
      <c r="A179" s="9"/>
      <c r="B179" s="220" t="s">
        <v>2669</v>
      </c>
      <c r="C179" s="220"/>
      <c r="D179" s="220"/>
      <c r="E179" s="170">
        <v>0.02</v>
      </c>
      <c r="F179" s="169">
        <v>0.02</v>
      </c>
      <c r="G179" s="164">
        <f>IF(F179&gt;0,SUM(E179+F179),"")</f>
        <v>0.04</v>
      </c>
      <c r="H179" s="5"/>
      <c r="I179" s="220" t="s">
        <v>2671</v>
      </c>
      <c r="J179" s="220"/>
      <c r="K179" s="220"/>
      <c r="L179" s="220"/>
      <c r="M179" s="171"/>
      <c r="O179" s="8"/>
      <c r="Q179" s="19"/>
      <c r="R179" s="158" t="str">
        <f>IF(M179&gt;0,SUM(L179+M179),"")</f>
        <v/>
      </c>
      <c r="T179" s="19"/>
      <c r="U179" s="176" t="s">
        <v>1166</v>
      </c>
      <c r="V179" s="176"/>
      <c r="W179" s="176"/>
      <c r="X179" s="24">
        <v>0.02</v>
      </c>
      <c r="Y179" s="163"/>
      <c r="Z179" s="164" t="str">
        <f>IF(Y179&gt;0,SUM(E181+Y179),"")</f>
        <v/>
      </c>
      <c r="AA179" s="19"/>
      <c r="AB179" s="19"/>
    </row>
    <row r="180" spans="1:28" ht="23.25" hidden="1" x14ac:dyDescent="0.25">
      <c r="A180" s="9"/>
      <c r="B180" s="200"/>
      <c r="C180" s="200"/>
      <c r="D180" s="200"/>
      <c r="E180" s="168"/>
      <c r="H180" s="5"/>
      <c r="I180" s="200"/>
      <c r="J180" s="200"/>
      <c r="K180" s="200"/>
      <c r="L180" s="200"/>
      <c r="M180" s="5"/>
      <c r="O180" s="8"/>
      <c r="Q180" s="19"/>
      <c r="R180" s="158" t="str">
        <f>IF(S180&gt;0,SUM(L180+S180),"")</f>
        <v/>
      </c>
      <c r="S180" s="163"/>
      <c r="T180" s="19"/>
      <c r="U180" s="176" t="s">
        <v>1167</v>
      </c>
      <c r="V180" s="176"/>
      <c r="W180" s="176"/>
      <c r="X180" s="24">
        <v>0.03</v>
      </c>
      <c r="Y180" s="163"/>
      <c r="Z180" s="164" t="str">
        <f>IF(Y180&gt;0,SUM(E182+Y180),"")</f>
        <v/>
      </c>
      <c r="AA180" s="19"/>
      <c r="AB180" s="19"/>
    </row>
    <row r="181" spans="1:28" ht="23.25" hidden="1" x14ac:dyDescent="0.25">
      <c r="A181" s="9"/>
      <c r="B181" s="200"/>
      <c r="C181" s="200"/>
      <c r="D181" s="200"/>
      <c r="E181" s="168"/>
      <c r="H181" s="5"/>
      <c r="I181" s="200"/>
      <c r="J181" s="200"/>
      <c r="K181" s="200"/>
      <c r="L181" s="200"/>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0"/>
      <c r="C182" s="200"/>
      <c r="D182" s="200"/>
      <c r="E182" s="168"/>
      <c r="H182" s="5"/>
      <c r="I182" s="200"/>
      <c r="J182" s="200"/>
      <c r="K182" s="200"/>
      <c r="L182" s="200"/>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0.04</v>
      </c>
      <c r="D185" s="91" t="s">
        <v>2628</v>
      </c>
      <c r="E185" s="94">
        <f>+(C185*SUM(K20:K35))</f>
        <v>19309114.800000001</v>
      </c>
      <c r="F185" s="92"/>
      <c r="G185" s="93"/>
      <c r="H185" s="88"/>
      <c r="I185" s="90" t="s">
        <v>2627</v>
      </c>
      <c r="J185" s="165">
        <f>+SUM(M179:M183)</f>
        <v>0</v>
      </c>
      <c r="K185" s="201" t="s">
        <v>2628</v>
      </c>
      <c r="L185" s="201"/>
      <c r="M185" s="94">
        <f>+J185*(SUM(K20:K35))</f>
        <v>0</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26" t="s">
        <v>2636</v>
      </c>
      <c r="C192" s="226"/>
      <c r="E192" s="5" t="s">
        <v>20</v>
      </c>
      <c r="H192" s="26" t="s">
        <v>24</v>
      </c>
      <c r="J192" s="5" t="s">
        <v>2637</v>
      </c>
      <c r="K192" s="5"/>
      <c r="M192" s="5"/>
      <c r="N192" s="5"/>
      <c r="O192" s="8"/>
      <c r="Q192" s="153"/>
      <c r="R192" s="154"/>
      <c r="S192" s="154"/>
      <c r="T192" s="153"/>
    </row>
    <row r="193" spans="1:18" x14ac:dyDescent="0.25">
      <c r="A193" s="9"/>
      <c r="C193" s="124">
        <v>43818</v>
      </c>
      <c r="D193" s="5"/>
      <c r="E193" s="125">
        <v>4322</v>
      </c>
      <c r="F193" s="5"/>
      <c r="G193" s="5"/>
      <c r="H193" s="146" t="s">
        <v>2691</v>
      </c>
      <c r="J193" s="5"/>
      <c r="K193" s="126">
        <v>40924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23"/>
      <c r="C200" s="223"/>
      <c r="D200" s="223"/>
      <c r="E200" s="223"/>
      <c r="F200" s="223"/>
      <c r="G200" s="223"/>
      <c r="H200" s="223"/>
      <c r="I200" s="223"/>
      <c r="J200" s="223"/>
      <c r="K200" s="223"/>
      <c r="L200" s="223"/>
      <c r="M200" s="223"/>
      <c r="N200" s="223"/>
      <c r="O200" s="8"/>
    </row>
    <row r="201" spans="1:18" x14ac:dyDescent="0.25">
      <c r="A201" s="9"/>
      <c r="B201" s="224" t="s">
        <v>2648</v>
      </c>
      <c r="C201" s="225"/>
      <c r="D201" s="225"/>
      <c r="E201" s="225"/>
      <c r="F201" s="225"/>
      <c r="G201" s="225"/>
      <c r="H201" s="225"/>
      <c r="I201" s="225"/>
      <c r="J201" s="225"/>
      <c r="K201" s="225"/>
      <c r="L201" s="225"/>
      <c r="M201" s="225"/>
      <c r="N201" s="22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2693</v>
      </c>
      <c r="J211" s="27" t="s">
        <v>2622</v>
      </c>
      <c r="K211" s="147" t="s">
        <v>2694</v>
      </c>
      <c r="L211" s="21"/>
      <c r="M211" s="21"/>
      <c r="N211" s="21"/>
      <c r="O211" s="8"/>
    </row>
    <row r="212" spans="1:15" x14ac:dyDescent="0.25">
      <c r="A212" s="9"/>
      <c r="B212" s="27" t="s">
        <v>2619</v>
      </c>
      <c r="C212" s="146" t="s">
        <v>2691</v>
      </c>
      <c r="D212" s="21"/>
      <c r="G212" s="27" t="s">
        <v>2621</v>
      </c>
      <c r="H212" s="147" t="s">
        <v>2692</v>
      </c>
      <c r="J212" s="27" t="s">
        <v>2623</v>
      </c>
      <c r="K212" s="146" t="s">
        <v>2695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paperSize="5" scale="30"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infopath/2007/PartnerControls"/>
    <ds:schemaRef ds:uri="http://purl.org/dc/terms/"/>
    <ds:schemaRef ds:uri="http://purl.org/dc/elements/1.1/"/>
    <ds:schemaRef ds:uri="http://schemas.microsoft.com/office/2006/documentManagement/types"/>
    <ds:schemaRef ds:uri="a65d333d-5b59-4810-bc94-b80d9325abbc"/>
    <ds:schemaRef ds:uri="http://purl.org/dc/dcmitype/"/>
    <ds:schemaRef ds:uri="http://schemas.openxmlformats.org/package/2006/metadata/core-properties"/>
    <ds:schemaRef ds:uri="4fb10211-09fb-4e80-9f0b-184718d5d98c"/>
    <ds:schemaRef ds:uri="http://schemas.microsoft.com/office/2006/metadata/properties"/>
    <ds:schemaRef ds:uri="http://www.w3.org/XML/1998/namespac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DELL</cp:lastModifiedBy>
  <cp:lastPrinted>2020-12-30T00:25:36Z</cp:lastPrinted>
  <dcterms:created xsi:type="dcterms:W3CDTF">2020-10-14T21:57:42Z</dcterms:created>
  <dcterms:modified xsi:type="dcterms:W3CDTF">2020-12-30T00:30:08Z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