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RCO\Desktop\2021\6-DOCUMENTOS CDI Y MODALIDAD\2021-76-76003192020  HI JAMUNDI\"/>
    </mc:Choice>
  </mc:AlternateContent>
  <xr:revisionPtr revIDLastSave="0" documentId="13_ncr:1_{2064274A-6E24-4FF1-B0F3-DB62833B097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<sst xmlns="http://schemas.openxmlformats.org/spreadsheetml/2006/main" count="3119" uniqueCount="2713">
  <si>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</si>
  <si>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</si>
  <si>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</si>
  <si>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</si>
  <si>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</si>
  <si>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</si>
  <si>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</si>
  <si>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</si>
  <si>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</si>
  <si>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</si>
  <si>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</si>
  <si>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</si>
  <si>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</si>
  <si>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</si>
  <si>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</si>
  <si>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</si>
  <si>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</si>
  <si>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</si>
  <si>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</si>
  <si>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</si>
  <si>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</si>
  <si>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</si>
  <si>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</si>
  <si>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</si>
  <si>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</si>
  <si>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</si>
  <si>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</si>
  <si>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</si>
  <si>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</si>
  <si>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</si>
  <si>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</si>
  <si>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</si>
  <si>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</si>
  <si>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</si>
  <si>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</si>
  <si>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</si>
  <si>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</si>
  <si>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</si>
  <si>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</si>
  <si>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</si>
  <si>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</si>
  <si>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</si>
  <si>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</si>
  <si>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</si>
  <si>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</si>
  <si>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</si>
  <si>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</si>
  <si>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</si>
  <si>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</si>
  <si>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</si>
  <si>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</si>
  <si>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</si>
  <si>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</si>
  <si>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</si>
  <si>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</si>
  <si>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</si>
  <si>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</si>
  <si>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</si>
  <si>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</si>
  <si>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</si>
  <si>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</si>
  <si>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</si>
  <si>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</si>
  <si>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</si>
  <si>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</si>
  <si>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</si>
  <si>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</si>
  <si>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</si>
  <si>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</si>
  <si>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</si>
  <si>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</si>
  <si>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</si>
  <si>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</si>
  <si>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</si>
  <si>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</si>
  <si>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</si>
  <si>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</si>
  <si>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</si>
  <si>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</si>
  <si>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</si>
  <si>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</si>
  <si>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</si>
  <si>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</si>
  <si>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</si>
  <si>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</si>
  <si>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</si>
  <si>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</si>
  <si>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</si>
  <si>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</si>
  <si>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</si>
  <si>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</si>
  <si>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</si>
  <si>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</si>
  <si>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</si>
  <si>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</si>
  <si>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</si>
  <si>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</si>
  <si>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</si>
  <si>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</si>
  <si>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</si>
  <si>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</si>
  <si>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</si>
  <si>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</si>
  <si>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</si>
  <si>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</si>
  <si>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</si>
  <si>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</si>
  <si>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</si>
  <si>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</si>
  <si>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</si>
  <si>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</si>
  <si>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</si>
  <si>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</si>
  <si>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</si>
  <si>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</si>
  <si>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</si>
  <si>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</si>
  <si>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</si>
  <si>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</si>
  <si>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</si>
  <si>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</si>
  <si>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</si>
  <si>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</si>
  <si>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</si>
  <si>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</si>
  <si>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</si>
  <si>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</si>
  <si>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</si>
  <si>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</si>
  <si>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</si>
  <si>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</si>
  <si>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</si>
  <si>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</si>
  <si>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</si>
  <si>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</si>
  <si>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</si>
  <si>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</si>
  <si>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</si>
  <si>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</si>
  <si>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</si>
  <si>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</si>
  <si>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</si>
  <si>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</si>
  <si>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</si>
  <si>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</si>
  <si>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</si>
  <si>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</si>
  <si>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</si>
  <si>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</si>
  <si>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</si>
  <si>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</si>
  <si>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</si>
  <si>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</si>
  <si>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</si>
  <si>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</si>
  <si>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</si>
  <si>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</si>
  <si>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</si>
  <si>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</si>
  <si>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</si>
  <si>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</si>
  <si>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</si>
  <si>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</si>
  <si>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</si>
  <si>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</si>
  <si>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</si>
  <si>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</si>
  <si>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</si>
  <si>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</si>
  <si>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</si>
  <si>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</si>
  <si>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</si>
  <si>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</si>
  <si>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</si>
  <si>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</si>
  <si>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</si>
  <si>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</si>
  <si>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</si>
  <si>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</si>
  <si>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</si>
  <si>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</si>
  <si>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</si>
  <si>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</si>
  <si>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</si>
  <si>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</si>
  <si>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</si>
  <si>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</si>
  <si>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</si>
  <si>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</si>
  <si>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</si>
  <si>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</si>
  <si>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</si>
  <si>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</si>
  <si>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</si>
  <si>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</si>
  <si>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</si>
  <si>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</si>
  <si>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</si>
  <si>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</si>
  <si>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</si>
  <si>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</si>
  <si>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</si>
  <si>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</si>
  <si>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</si>
  <si>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</si>
  <si>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</si>
  <si>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</si>
  <si>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</si>
  <si>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</si>
  <si>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</si>
  <si>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</si>
  <si>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</si>
  <si>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</si>
  <si>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</si>
  <si>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</si>
  <si>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</si>
  <si>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</si>
  <si>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</si>
  <si>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</si>
  <si>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</si>
  <si>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</si>
  <si>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</si>
  <si>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</si>
  <si>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</si>
  <si>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</si>
  <si>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</si>
  <si>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</si>
  <si>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</si>
  <si>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</si>
  <si>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</si>
  <si>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</si>
  <si>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</si>
  <si>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</si>
  <si>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</si>
  <si>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</si>
  <si>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</si>
  <si>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</si>
  <si>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</si>
  <si>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</si>
  <si>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</si>
  <si>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</si>
  <si>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</si>
  <si>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</si>
  <si>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</si>
  <si>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</si>
  <si>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</si>
  <si>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</si>
  <si>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</si>
  <si>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</si>
  <si>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</si>
  <si>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</si>
  <si>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</si>
  <si>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</si>
  <si>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</si>
  <si>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</si>
  <si>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</si>
  <si>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</si>
  <si>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</si>
  <si>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</si>
  <si>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</si>
  <si>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</si>
  <si>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</si>
  <si>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</si>
  <si>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</si>
  <si>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</si>
  <si>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</si>
  <si>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</si>
  <si>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</si>
  <si>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</si>
  <si>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</si>
  <si>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</si>
  <si>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</si>
  <si>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</si>
  <si>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</si>
  <si>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</si>
  <si>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</si>
  <si>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</si>
  <si>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</si>
  <si>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</si>
  <si>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</si>
  <si>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</si>
  <si>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</si>
  <si>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</si>
  <si>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</si>
  <si>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</si>
  <si>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</si>
  <si>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</si>
  <si>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</si>
  <si>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</si>
  <si>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</si>
  <si>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</si>
  <si>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</si>
  <si>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</si>
  <si>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</si>
  <si>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</si>
  <si>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</si>
  <si>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</si>
  <si>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</si>
  <si>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</si>
  <si>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</si>
  <si>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</si>
  <si>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</si>
  <si>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</si>
  <si>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</si>
  <si>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</si>
  <si>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</si>
  <si>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</si>
  <si>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</si>
  <si>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</si>
  <si>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</si>
  <si>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</si>
  <si>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</si>
  <si>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</si>
  <si>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</si>
  <si>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</si>
  <si>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</si>
  <si>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</si>
  <si>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</si>
  <si>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</si>
  <si>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</si>
  <si>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</si>
  <si>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</si>
  <si>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</si>
  <si>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</si>
  <si>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</si>
  <si>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</si>
  <si>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</si>
  <si>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</si>
  <si>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</si>
  <si>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</si>
  <si>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</si>
  <si>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</si>
  <si>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</si>
  <si>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</si>
  <si>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</si>
  <si>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</si>
  <si>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</si>
  <si>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</si>
  <si>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</si>
  <si>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</si>
  <si>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</si>
  <si>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</si>
  <si>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</si>
  <si>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</si>
  <si>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</si>
  <si>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</si>
  <si>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</si>
  <si>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</si>
  <si>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</si>
  <si>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</si>
  <si>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</si>
  <si>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</si>
  <si>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</si>
  <si>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</si>
  <si>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</si>
  <si>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</si>
  <si>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</si>
  <si>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</si>
  <si>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</si>
  <si>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</si>
  <si>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</si>
  <si>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</si>
  <si>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</si>
  <si>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</si>
  <si>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</si>
  <si>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</si>
  <si>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</si>
  <si>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</si>
  <si>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</si>
  <si>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</si>
  <si>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</si>
  <si>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</si>
  <si>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</si>
  <si>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</si>
  <si>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</si>
  <si>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</si>
  <si>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</si>
  <si>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</si>
  <si>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</si>
  <si>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</si>
  <si>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</si>
  <si>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</si>
  <si>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</si>
  <si>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</si>
  <si>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</si>
  <si>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</si>
  <si>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</si>
  <si>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</si>
  <si>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</si>
  <si>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</si>
  <si>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</si>
  <si>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</si>
  <si>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</si>
  <si>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</si>
  <si>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</si>
  <si>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</si>
  <si>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</si>
  <si>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</si>
  <si>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</si>
  <si>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</si>
  <si>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</si>
  <si>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</si>
  <si>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</si>
  <si>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</si>
  <si>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</si>
  <si>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</si>
  <si>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</si>
  <si>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</si>
  <si>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</si>
  <si>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</si>
  <si>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</si>
  <si>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</si>
  <si>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</si>
  <si>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</si>
  <si>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</si>
  <si>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</si>
  <si>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</si>
  <si>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</si>
  <si>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</si>
  <si>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</si>
  <si>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</si>
  <si>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</si>
  <si>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</si>
  <si>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</si>
  <si>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</si>
  <si>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</si>
  <si>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</si>
  <si>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</si>
  <si>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</si>
  <si>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</si>
  <si>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</si>
  <si>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</si>
  <si>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</si>
  <si>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</si>
  <si>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</si>
  <si>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</si>
  <si>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</si>
  <si>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</si>
  <si>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</si>
  <si>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</si>
  <si>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</si>
  <si>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</si>
  <si>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</si>
  <si>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</si>
  <si>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</si>
  <si>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</si>
  <si>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</si>
  <si>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</si>
  <si>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</si>
  <si>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</si>
  <si>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</si>
  <si>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</si>
  <si>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</si>
  <si>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</si>
  <si>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</si>
  <si>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</si>
  <si>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</si>
  <si>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</si>
  <si>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</si>
  <si>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</si>
  <si>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</si>
  <si>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</si>
  <si>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</si>
  <si>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</si>
  <si>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</si>
  <si>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</si>
  <si>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</si>
  <si>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</si>
  <si>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</si>
  <si>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</si>
  <si>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</si>
  <si>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</si>
  <si>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</si>
  <si>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</si>
  <si>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</si>
  <si>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</si>
  <si>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</si>
  <si>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</si>
  <si>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</si>
  <si>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</si>
  <si>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</si>
  <si>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</si>
  <si>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</si>
  <si>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</si>
  <si>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</si>
  <si>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</si>
  <si>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</si>
  <si>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</si>
  <si>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</si>
  <si>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</si>
  <si>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</si>
  <si>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</si>
  <si>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</si>
  <si>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</si>
  <si>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</si>
  <si>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</si>
  <si>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</si>
  <si>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</si>
  <si>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</si>
  <si>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</si>
  <si>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</si>
  <si>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</si>
  <si>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</si>
  <si>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</si>
  <si>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</si>
  <si>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</si>
  <si>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</si>
  <si>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</si>
  <si>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</si>
  <si>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</si>
  <si>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</si>
  <si>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</si>
  <si>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</si>
  <si>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</si>
  <si>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</si>
  <si>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</si>
  <si>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</si>
  <si>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</si>
  <si>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</si>
  <si>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</si>
  <si>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</si>
  <si>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</si>
  <si>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</si>
  <si>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</si>
  <si>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</si>
  <si>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</si>
  <si>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</si>
  <si>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</si>
  <si>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</si>
  <si>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</si>
  <si>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</si>
  <si>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</si>
  <si>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</si>
  <si>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</si>
  <si>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</si>
  <si>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</si>
  <si>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</si>
  <si>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</si>
  <si>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</si>
  <si>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</si>
  <si>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</si>
  <si>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</si>
  <si>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</si>
  <si>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</si>
  <si>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</si>
  <si>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</si>
  <si>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</si>
  <si>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</si>
  <si>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</si>
  <si>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</si>
  <si>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</si>
  <si>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</si>
  <si>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</si>
  <si>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</si>
  <si>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</si>
  <si>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</si>
  <si>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</si>
  <si>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</si>
  <si>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</si>
  <si>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</si>
  <si>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</si>
  <si>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</si>
  <si>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</si>
  <si>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</si>
  <si>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</si>
  <si>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</si>
  <si>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</si>
  <si>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</si>
  <si>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</si>
  <si>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</si>
  <si>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</si>
  <si>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</si>
  <si>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</si>
  <si>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</si>
  <si>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</si>
  <si>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</si>
  <si>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</si>
  <si>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</si>
  <si>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</si>
  <si>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</si>
  <si>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</si>
  <si>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</si>
  <si>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</si>
  <si>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</si>
  <si>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</si>
  <si>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</si>
  <si>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</si>
  <si>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</si>
  <si>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</si>
  <si>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</si>
  <si>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</si>
  <si>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</si>
  <si>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</si>
  <si>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</si>
  <si>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</si>
  <si>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</si>
  <si>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</si>
  <si>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</si>
  <si>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</si>
  <si>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</si>
  <si>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</si>
  <si>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</si>
  <si>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</si>
  <si>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</si>
  <si>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</si>
  <si>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</si>
  <si>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</si>
  <si>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</si>
  <si>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</si>
  <si>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</si>
  <si>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</si>
  <si>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</si>
  <si>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</si>
  <si>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</si>
  <si>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</si>
  <si>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</si>
  <si>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</si>
  <si>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</si>
  <si>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</si>
  <si>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</si>
  <si>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</si>
  <si>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</si>
  <si>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</si>
  <si>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</si>
  <si>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</si>
  <si>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</si>
  <si>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</si>
  <si>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</si>
  <si>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</si>
  <si>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</si>
  <si>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</si>
  <si>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</si>
  <si>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</si>
  <si>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</si>
  <si>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</si>
  <si>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</si>
  <si>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</si>
  <si>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</si>
  <si>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</si>
  <si>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</si>
  <si>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</si>
  <si>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</si>
  <si>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</si>
  <si>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</si>
  <si>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</si>
  <si>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</si>
  <si>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</si>
  <si>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</si>
  <si>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</si>
  <si>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</si>
  <si>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</si>
  <si>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</si>
  <si>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</si>
  <si>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</si>
  <si>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</si>
  <si>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</si>
  <si>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</si>
  <si>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</si>
  <si>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</si>
  <si>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</si>
  <si>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</si>
  <si>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</si>
  <si>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</si>
  <si>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</si>
  <si>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</si>
  <si>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</si>
  <si>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</si>
  <si>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</si>
  <si>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</si>
  <si>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</si>
  <si>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</si>
  <si>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</si>
  <si>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</si>
  <si>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</si>
  <si>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</si>
  <si>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</si>
  <si>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</si>
  <si>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</si>
  <si>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</si>
  <si>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</si>
  <si>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</si>
  <si>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</si>
  <si>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</si>
  <si>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</si>
  <si>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</si>
  <si>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</si>
  <si>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</si>
  <si>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</si>
  <si>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</si>
  <si>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</si>
  <si>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</si>
  <si>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</si>
  <si>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</si>
  <si>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</si>
  <si>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</si>
  <si>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</si>
  <si>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</si>
  <si>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</si>
  <si>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</si>
  <si>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</si>
  <si>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</si>
  <si>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</si>
  <si>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</si>
  <si>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</si>
  <si>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</si>
  <si>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</si>
  <si>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</si>
  <si>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</si>
  <si>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</si>
  <si>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</si>
  <si>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</si>
  <si>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</si>
  <si>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</si>
  <si>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</si>
  <si>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</si>
  <si>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</si>
  <si>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</si>
  <si>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</si>
  <si>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</si>
  <si>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</si>
  <si>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</si>
  <si>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</si>
  <si>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</si>
  <si>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</si>
  <si>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</si>
  <si>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</si>
  <si>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</si>
  <si>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</si>
  <si>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</si>
  <si>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</si>
  <si>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</si>
  <si>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</si>
  <si>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</si>
  <si>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</si>
  <si>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</si>
  <si>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</si>
  <si>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</si>
  <si>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</si>
  <si>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</si>
  <si>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</si>
  <si>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</si>
  <si>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</si>
  <si>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</si>
  <si>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</si>
  <si>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</si>
  <si>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</si>
  <si>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</si>
  <si>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</si>
  <si>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</si>
  <si>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</si>
  <si>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</si>
  <si>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</si>
  <si>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</si>
  <si>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</si>
  <si>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</si>
  <si>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</si>
  <si>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</si>
  <si>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</si>
  <si>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</si>
  <si>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</si>
  <si>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</si>
  <si>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</si>
  <si>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</si>
  <si>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</si>
  <si>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</si>
  <si>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</si>
  <si>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</si>
  <si>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</si>
  <si>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</si>
  <si>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</si>
  <si>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</si>
  <si>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</si>
  <si>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</si>
  <si>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</si>
  <si>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</si>
  <si>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</si>
  <si>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</si>
  <si>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</si>
  <si>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</si>
  <si>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</si>
  <si>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</si>
  <si>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</si>
  <si>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</si>
  <si>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</si>
  <si>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</si>
  <si>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</si>
  <si>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</si>
  <si>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</si>
  <si>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</si>
  <si>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</si>
  <si>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</si>
  <si>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</si>
  <si>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</si>
  <si>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</si>
  <si>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</si>
  <si>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</si>
  <si>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</si>
  <si>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</si>
  <si>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</si>
  <si>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</si>
  <si>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</si>
  <si>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</si>
  <si>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</si>
  <si>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</si>
  <si>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</si>
  <si>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</si>
  <si>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</si>
  <si>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</si>
  <si>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</si>
  <si>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</si>
  <si>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</si>
  <si>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</si>
  <si>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</si>
  <si>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</si>
  <si>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</si>
  <si>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</si>
  <si>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</si>
  <si>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</si>
  <si>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</si>
  <si>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</si>
  <si>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</si>
  <si>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</si>
  <si>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</si>
  <si>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</si>
  <si>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</si>
  <si>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</si>
  <si>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</si>
  <si>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</si>
  <si>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</si>
  <si>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</si>
  <si>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</si>
  <si>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</si>
  <si>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</si>
  <si>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</si>
  <si>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</si>
  <si>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</si>
  <si>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</si>
  <si>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</si>
  <si>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</si>
  <si>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</si>
  <si>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</si>
  <si>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</si>
  <si>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</si>
  <si>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</si>
  <si>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</si>
  <si>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</si>
  <si>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</si>
  <si>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</si>
  <si>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</si>
  <si>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</si>
  <si>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</si>
  <si>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</si>
  <si>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</si>
  <si>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</si>
  <si>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</si>
  <si>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</si>
  <si>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</si>
  <si>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</si>
  <si>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</si>
  <si>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</si>
  <si>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</si>
  <si>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</si>
  <si>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</si>
  <si>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</si>
  <si>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</si>
  <si>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</si>
  <si>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</si>
  <si>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</si>
  <si>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</si>
  <si>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</si>
  <si>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</si>
  <si>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</si>
  <si>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</si>
  <si>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</si>
  <si>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</si>
  <si>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</si>
  <si>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</si>
  <si>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</si>
  <si>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</si>
  <si>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</si>
  <si>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</si>
  <si>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</si>
  <si>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</si>
  <si>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</si>
  <si>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</si>
  <si>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</si>
  <si>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</si>
  <si>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</si>
  <si>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</si>
  <si>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</si>
  <si>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</si>
  <si>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</si>
  <si>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</si>
  <si>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</si>
  <si>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</si>
  <si>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</si>
  <si>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</si>
  <si>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</si>
  <si>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</si>
  <si>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</si>
  <si>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</si>
  <si>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</si>
  <si>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</si>
  <si>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</si>
  <si>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</si>
  <si>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</si>
  <si>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</si>
  <si>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</si>
  <si>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</si>
  <si>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</si>
  <si>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</si>
  <si>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</si>
  <si>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</si>
  <si>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</si>
  <si>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</si>
  <si>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</si>
  <si>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</si>
  <si>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</si>
  <si>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</si>
  <si>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</si>
  <si>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</si>
  <si>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</si>
  <si>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</si>
  <si>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</si>
  <si>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</si>
  <si>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</si>
  <si>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</si>
  <si>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</si>
  <si>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</si>
  <si>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</si>
  <si>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</si>
  <si>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</si>
  <si>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</si>
  <si>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</si>
  <si>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</si>
  <si>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</si>
  <si>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</si>
  <si>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</si>
  <si>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</si>
  <si>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</si>
  <si>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</si>
  <si>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</si>
  <si>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</si>
  <si>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</si>
  <si>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</si>
  <si>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</si>
  <si>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</si>
  <si>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</si>
  <si>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</si>
  <si>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</si>
  <si>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</si>
  <si>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</si>
  <si>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</si>
  <si>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</si>
  <si>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</si>
  <si>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</si>
  <si>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</si>
  <si>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</si>
  <si>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</si>
  <si>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</si>
  <si>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</si>
  <si>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</si>
  <si>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</si>
  <si>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</si>
  <si>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</si>
  <si>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</si>
  <si>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</si>
  <si>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</si>
  <si>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</si>
  <si>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</si>
  <si>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</si>
  <si>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</si>
  <si>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</si>
  <si>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</si>
  <si>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</si>
  <si>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</si>
  <si>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</si>
  <si>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</si>
  <si>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</si>
  <si>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</si>
  <si>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</si>
  <si>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</si>
  <si>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</si>
  <si>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</si>
  <si>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</si>
  <si>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</si>
  <si>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</si>
  <si>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</si>
  <si>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</si>
  <si>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</si>
  <si>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</si>
  <si>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</si>
  <si>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</si>
  <si>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</si>
  <si>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</si>
  <si>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</si>
  <si>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</si>
  <si>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</si>
  <si>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</si>
  <si>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</si>
  <si>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</si>
  <si>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</si>
  <si>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</si>
  <si>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</si>
  <si>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</si>
  <si>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</si>
  <si>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</si>
  <si>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</si>
  <si>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</si>
  <si>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</si>
  <si>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</si>
  <si>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</si>
  <si>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</si>
  <si>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</si>
  <si>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</si>
  <si>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</si>
  <si>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</si>
  <si>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</si>
  <si>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</si>
  <si>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</si>
  <si>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</si>
  <si>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</si>
  <si>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</si>
  <si>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</si>
  <si>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</si>
  <si>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</si>
  <si>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</si>
  <si>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</si>
  <si>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</si>
  <si>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</si>
  <si>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</si>
  <si>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</si>
  <si>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</si>
  <si>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</si>
  <si>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</si>
  <si>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</si>
  <si>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</si>
  <si>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</si>
  <si>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</si>
  <si>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</si>
  <si>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</si>
  <si>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</si>
  <si>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</si>
  <si>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</si>
  <si>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</si>
  <si>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</si>
  <si>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</si>
  <si>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</si>
  <si>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</si>
  <si>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</si>
  <si>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</si>
  <si>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</si>
  <si>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</si>
  <si>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</si>
  <si>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</si>
  <si>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</si>
  <si>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</si>
  <si>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</si>
  <si>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</si>
  <si>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</si>
  <si>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</si>
  <si>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</si>
  <si>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</si>
  <si>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</si>
  <si>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</si>
  <si>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</si>
  <si>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</si>
  <si>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</si>
  <si>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</si>
  <si>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</si>
  <si>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</si>
  <si>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</si>
  <si>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</si>
  <si>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</si>
  <si>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</si>
  <si>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</si>
  <si>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</si>
  <si>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</si>
  <si>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</si>
  <si>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</si>
  <si>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</si>
  <si>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</si>
  <si>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</si>
  <si>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</si>
  <si>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</si>
  <si>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</si>
  <si>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</si>
  <si>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</si>
  <si>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</si>
  <si>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</si>
  <si>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</si>
  <si>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</si>
  <si>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</si>
  <si>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</si>
  <si>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</si>
  <si>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</si>
  <si>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</si>
  <si>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</si>
  <si>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</si>
  <si>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</si>
  <si>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</si>
  <si>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</si>
  <si>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</si>
  <si>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</si>
  <si>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</si>
  <si>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</si>
  <si>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</si>
  <si>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</si>
  <si>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</si>
  <si>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</si>
  <si>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</si>
  <si>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</si>
  <si>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</si>
  <si>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</si>
  <si>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</si>
  <si>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</si>
  <si>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</si>
  <si>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</si>
  <si>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</si>
  <si>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</si>
  <si>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</si>
  <si>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</si>
  <si>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</si>
  <si>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</si>
  <si>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</si>
  <si>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</si>
  <si>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</si>
  <si>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</si>
  <si>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</si>
  <si>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</si>
  <si>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</si>
  <si>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</si>
  <si>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</si>
  <si>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</si>
  <si>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</si>
  <si>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</si>
  <si>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</si>
  <si>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</si>
  <si>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</si>
  <si>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</si>
  <si>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</si>
  <si>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</si>
  <si>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</si>
  <si>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</si>
  <si>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</si>
  <si>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</si>
  <si>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</si>
  <si>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</si>
  <si>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</si>
  <si>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</si>
  <si>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</si>
  <si>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</si>
  <si>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</si>
  <si>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</si>
  <si>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</si>
  <si>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</si>
  <si>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</si>
  <si>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</si>
  <si>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</si>
  <si>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</si>
  <si>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</si>
  <si>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</si>
  <si>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</si>
  <si>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</si>
  <si>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</si>
  <si>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</si>
  <si>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</si>
  <si>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</si>
  <si>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</si>
  <si>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</si>
  <si>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</si>
  <si>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</si>
  <si>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</si>
  <si>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</si>
  <si>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</si>
  <si>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</si>
  <si>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</si>
  <si>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</si>
  <si>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</si>
  <si>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</si>
  <si>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</si>
  <si>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</si>
  <si>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</si>
  <si>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</si>
  <si>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</si>
  <si>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</si>
  <si>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</si>
  <si>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</si>
  <si>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</si>
  <si>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</si>
  <si>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</si>
  <si>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</si>
  <si>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</si>
  <si>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</si>
  <si>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</si>
  <si>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</si>
  <si>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</si>
  <si>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</si>
  <si>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</si>
  <si>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</si>
  <si>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</si>
  <si>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</si>
  <si>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</si>
  <si>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</si>
  <si>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</si>
  <si>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</si>
  <si>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</si>
  <si>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</si>
  <si>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</si>
  <si>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</si>
  <si>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</si>
  <si>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</si>
  <si>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</si>
  <si>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</si>
  <si>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</si>
  <si>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</si>
  <si>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</si>
  <si>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</si>
  <si>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</si>
  <si>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</si>
  <si>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</si>
  <si>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</si>
  <si>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</si>
  <si>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</si>
  <si>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</si>
  <si>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</si>
  <si>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</si>
  <si>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</si>
  <si>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</si>
  <si>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</si>
  <si>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</si>
  <si>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</si>
  <si>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</si>
  <si>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</si>
  <si>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</si>
  <si>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</si>
  <si>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</si>
  <si>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</si>
  <si>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</si>
  <si>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</si>
  <si>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</si>
  <si>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</si>
  <si>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</si>
  <si>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</si>
  <si>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</si>
  <si>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</si>
  <si>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</si>
  <si>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</si>
  <si>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</si>
  <si>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</si>
  <si>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</si>
  <si>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</si>
  <si>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</si>
  <si>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</si>
  <si>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</si>
  <si>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</si>
  <si>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</si>
  <si>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</si>
  <si>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</si>
  <si>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</si>
  <si>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</si>
  <si>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</si>
  <si>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</si>
  <si>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</si>
  <si>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</si>
  <si>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</si>
  <si>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</si>
  <si>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</si>
  <si>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</si>
  <si>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</si>
  <si>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</si>
  <si>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</si>
  <si>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</si>
  <si>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</si>
  <si>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</si>
  <si>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</si>
  <si>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</si>
  <si>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</si>
  <si>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</si>
  <si>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</si>
  <si>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</si>
  <si>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</si>
  <si>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</si>
  <si>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</si>
  <si>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</si>
  <si>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</si>
  <si>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</si>
  <si>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</si>
  <si>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</si>
  <si>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</si>
  <si>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</si>
  <si>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</si>
  <si>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</si>
  <si>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</si>
  <si>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</si>
  <si>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</si>
  <si>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</si>
  <si>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</si>
  <si>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</si>
  <si>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</si>
  <si>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</si>
  <si>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</si>
  <si>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</si>
  <si>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</si>
  <si>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</si>
  <si>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</si>
  <si>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</si>
  <si>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</si>
  <si>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</si>
  <si>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</si>
  <si>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</si>
  <si>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</si>
  <si>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</si>
  <si>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</si>
  <si>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</si>
  <si>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</si>
  <si>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</si>
  <si>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</si>
  <si>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</si>
  <si>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</si>
  <si>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</si>
  <si>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</si>
  <si>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</si>
  <si>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</si>
  <si>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</si>
  <si>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</si>
  <si>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</si>
  <si>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</si>
  <si>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</si>
  <si>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</si>
  <si>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</si>
  <si>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</si>
  <si>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</si>
  <si>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</si>
  <si>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</si>
  <si>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</si>
  <si>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</si>
  <si>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</si>
  <si>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</si>
  <si>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</si>
  <si>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</si>
  <si>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</si>
  <si>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</si>
  <si>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</si>
  <si>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</si>
  <si>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</si>
  <si>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</si>
  <si>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</si>
  <si>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</si>
  <si>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</si>
  <si>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</si>
  <si>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</si>
  <si>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</si>
  <si>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</si>
  <si>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</si>
  <si>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</si>
  <si>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</si>
  <si>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</si>
  <si>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</si>
  <si>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</si>
  <si>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</si>
  <si>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</si>
  <si>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</si>
  <si>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</si>
  <si>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</si>
  <si>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</si>
  <si>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</si>
  <si>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</si>
  <si>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</si>
  <si>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</si>
  <si>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</si>
  <si>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</si>
  <si>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</si>
  <si>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</si>
  <si>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</si>
  <si>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</si>
  <si>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</si>
  <si>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</si>
  <si>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</si>
  <si>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</si>
  <si>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</si>
  <si>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</si>
  <si>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</si>
  <si>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</si>
  <si>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</si>
  <si>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</si>
  <si>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</si>
  <si>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</si>
  <si>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</si>
  <si>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</si>
  <si>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</si>
  <si>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</si>
  <si>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</si>
  <si>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</si>
  <si>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</si>
  <si>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</si>
  <si>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</si>
  <si>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</si>
  <si>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</si>
  <si>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</si>
  <si>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</si>
  <si>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</si>
  <si>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</si>
  <si>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</si>
  <si>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</si>
  <si>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</si>
  <si>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</si>
  <si>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</si>
  <si>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</si>
  <si>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</si>
  <si>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</si>
  <si>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</si>
  <si>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</si>
  <si>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</si>
  <si>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</si>
  <si>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</si>
  <si>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</si>
  <si>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</si>
  <si>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</si>
  <si>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</si>
  <si>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</si>
  <si>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</si>
  <si>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</si>
  <si>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</si>
  <si>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</si>
  <si>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</si>
  <si>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</si>
  <si>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</si>
  <si>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</si>
  <si>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</si>
  <si>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</si>
  <si>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</si>
  <si>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</si>
  <si>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</si>
  <si>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</si>
  <si>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</si>
  <si>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</si>
  <si>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</si>
  <si>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</si>
  <si>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</si>
  <si>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</si>
  <si>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</si>
  <si>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</si>
  <si>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</si>
  <si>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</si>
  <si>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</si>
  <si>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</si>
  <si>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</si>
  <si>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</si>
  <si>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</si>
  <si>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</si>
  <si>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</si>
  <si>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</si>
  <si>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</si>
  <si>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</si>
  <si>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</si>
  <si>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</si>
  <si>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</si>
  <si>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</si>
  <si>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</si>
  <si>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</si>
  <si>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</si>
  <si>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</si>
  <si>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</si>
  <si>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</si>
  <si>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</si>
  <si>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</si>
  <si>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</si>
  <si>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</si>
  <si>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</si>
  <si>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</si>
  <si>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</si>
  <si>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</si>
  <si>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</si>
  <si>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</si>
  <si>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</si>
  <si>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</si>
  <si>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</si>
  <si>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</si>
  <si>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</si>
  <si>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</si>
  <si>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</si>
  <si>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</si>
  <si>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</si>
  <si>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</si>
  <si>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</si>
  <si>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</si>
  <si>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</si>
  <si>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</si>
  <si>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</si>
  <si>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</si>
  <si>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</si>
  <si>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</si>
  <si>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</si>
  <si>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</si>
  <si>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</si>
  <si>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</si>
  <si>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</si>
  <si>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</si>
  <si>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</si>
  <si>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</si>
  <si>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</si>
  <si>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</si>
  <si>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</si>
  <si>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</si>
  <si>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</si>
  <si>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</si>
  <si>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</si>
  <si>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</si>
  <si>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</si>
  <si>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</si>
  <si>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</si>
  <si>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</si>
  <si>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</si>
  <si>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</si>
  <si>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</si>
  <si>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</si>
  <si>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</si>
  <si>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</si>
  <si>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</si>
  <si>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</si>
  <si>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</si>
  <si>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</si>
  <si>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</si>
  <si>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</si>
  <si>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</si>
  <si>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</si>
  <si>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</si>
  <si>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</si>
  <si>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</si>
  <si>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</si>
  <si>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</si>
  <si>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</si>
  <si>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</si>
  <si>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</si>
  <si>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</si>
  <si>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</si>
  <si>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</si>
  <si>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</si>
  <si>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</si>
  <si>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</si>
  <si>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</si>
  <si>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</si>
  <si>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</si>
  <si>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</si>
  <si>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</si>
  <si>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</si>
  <si>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</si>
  <si>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</si>
  <si>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</si>
  <si>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</si>
  <si>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</si>
  <si>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</si>
  <si>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</si>
  <si>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</si>
  <si>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</si>
  <si>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</si>
  <si>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</si>
  <si>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</si>
  <si>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</si>
  <si>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</si>
  <si>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</si>
  <si>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</si>
  <si>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</si>
  <si>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</si>
  <si>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</si>
  <si>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</si>
  <si>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</si>
  <si>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</si>
  <si>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</si>
  <si>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</si>
  <si>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</si>
  <si>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</si>
  <si>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</si>
  <si>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</si>
  <si>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</si>
  <si>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</si>
  <si>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</si>
  <si>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</si>
  <si>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</si>
  <si>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</si>
  <si>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</si>
  <si>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</si>
  <si>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</si>
  <si>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</si>
  <si>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</si>
  <si>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</si>
  <si>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</si>
  <si>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</si>
  <si>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</si>
  <si>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</si>
  <si>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</si>
  <si>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</si>
  <si>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</si>
  <si>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</si>
  <si>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</si>
  <si>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</si>
  <si>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</si>
  <si>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</si>
  <si>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</si>
  <si>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</si>
  <si>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</si>
  <si>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</si>
  <si>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</si>
  <si>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</si>
  <si>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</si>
  <si>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</si>
  <si>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</si>
  <si>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</si>
  <si>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</si>
  <si>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</si>
  <si>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</si>
  <si>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</si>
  <si>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</si>
  <si>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</si>
  <si>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</si>
  <si>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</si>
  <si>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</si>
  <si>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</si>
  <si>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</si>
  <si>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</si>
  <si>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</si>
  <si>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</si>
  <si>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</si>
  <si>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</si>
  <si>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</si>
  <si>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</si>
  <si>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</si>
  <si>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</si>
  <si>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</si>
  <si>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</si>
  <si>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</si>
  <si>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</si>
  <si>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</si>
  <si>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</si>
  <si>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</si>
  <si>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</si>
  <si>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</si>
  <si>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</si>
  <si>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</si>
  <si>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</si>
  <si>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</si>
  <si>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</si>
  <si>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</si>
  <si>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</si>
  <si>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</si>
  <si>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</si>
  <si>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</si>
  <si>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</si>
  <si>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</si>
  <si>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</si>
  <si>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</si>
  <si>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</si>
  <si>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</si>
  <si>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</si>
  <si>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</si>
  <si>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</si>
  <si>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</si>
  <si>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</si>
  <si>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</si>
  <si>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</si>
  <si>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</si>
  <si>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</si>
  <si>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</si>
  <si>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</si>
  <si>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</si>
  <si>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</si>
  <si>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</si>
  <si>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</si>
  <si>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</si>
  <si>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</si>
  <si>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</si>
  <si>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</si>
  <si>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</si>
  <si>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</si>
  <si>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</si>
  <si>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</si>
  <si>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</si>
  <si>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</si>
  <si>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</si>
  <si>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</si>
  <si>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</si>
  <si>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</si>
  <si>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</si>
  <si>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</si>
  <si>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</si>
  <si>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</si>
  <si>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</si>
  <si>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</si>
  <si>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</si>
  <si>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</si>
  <si>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</si>
  <si>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</si>
  <si>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</si>
  <si>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</si>
  <si>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</si>
  <si>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</si>
  <si>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</si>
  <si>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</si>
  <si>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</si>
  <si>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</si>
  <si>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</si>
  <si>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</si>
  <si>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</si>
  <si>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</si>
  <si>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</si>
  <si>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</si>
  <si>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</si>
  <si>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</si>
  <si>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</si>
  <si>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</si>
  <si>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</si>
  <si>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</si>
  <si>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</si>
  <si>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</si>
  <si>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</si>
  <si>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</si>
  <si>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</si>
  <si>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</si>
  <si>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</si>
  <si>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</si>
  <si>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</si>
  <si>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</si>
  <si>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</si>
  <si>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</si>
  <si>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</si>
  <si>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</si>
  <si>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</si>
  <si>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</si>
  <si>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</si>
  <si>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</si>
  <si>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</si>
  <si>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</si>
  <si>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</si>
  <si>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</si>
  <si>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</si>
  <si>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</si>
  <si>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</si>
  <si>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</si>
  <si>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</si>
  <si>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</si>
  <si>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</si>
  <si>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</si>
  <si>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</si>
  <si>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</si>
  <si>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</si>
  <si>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</si>
  <si>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</si>
  <si>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</si>
  <si>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</si>
  <si>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</si>
  <si>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</si>
  <si>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</si>
  <si>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</si>
  <si>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</si>
  <si>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</si>
  <si>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</si>
  <si>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</si>
  <si>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</si>
  <si>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</si>
  <si>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</si>
  <si>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</si>
  <si>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</si>
  <si>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</si>
  <si>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</si>
  <si>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</si>
  <si>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</si>
  <si>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</si>
  <si>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</si>
  <si>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</si>
  <si>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</si>
  <si>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</si>
  <si>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</si>
  <si>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</si>
  <si>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</si>
  <si>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</si>
  <si>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</si>
  <si>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</si>
  <si>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</si>
  <si>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</si>
  <si>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</si>
  <si>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</si>
  <si>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</si>
  <si>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</si>
  <si>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</si>
  <si>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</si>
  <si>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</si>
  <si>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</si>
  <si>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</si>
  <si>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</si>
  <si>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</si>
  <si>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</si>
  <si>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</si>
  <si>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</si>
  <si>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</si>
  <si>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</si>
  <si>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</si>
  <si>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</si>
  <si>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</si>
  <si>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</si>
  <si>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</si>
  <si>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</si>
  <si>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</si>
  <si>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</si>
  <si>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</si>
  <si>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</si>
  <si>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</si>
  <si>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</si>
  <si>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</si>
  <si>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</si>
  <si>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</si>
  <si>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</si>
  <si>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</si>
  <si>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</si>
  <si>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</si>
  <si>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</si>
  <si>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</si>
  <si>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</si>
  <si>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</si>
  <si>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</si>
  <si>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</si>
  <si>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</si>
  <si>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</si>
  <si>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</si>
  <si>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</si>
  <si>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</si>
  <si>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</si>
  <si>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</si>
  <si>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</si>
  <si>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</si>
  <si>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</si>
  <si>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</si>
  <si>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</si>
  <si>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</si>
  <si>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</si>
  <si>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</si>
  <si>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</si>
  <si>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</si>
  <si>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</si>
  <si>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</si>
  <si>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</si>
  <si>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</si>
  <si>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</si>
  <si>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</si>
  <si>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</si>
  <si>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</si>
  <si>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</si>
  <si>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</si>
  <si>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</si>
  <si>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</si>
  <si>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</si>
  <si>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</si>
  <si>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</si>
  <si>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</si>
  <si>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</si>
  <si>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</si>
  <si>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</si>
  <si>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</si>
  <si>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</si>
  <si>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</si>
  <si>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</si>
  <si>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</si>
  <si>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</si>
  <si>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</si>
  <si>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</si>
  <si>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</si>
  <si>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</si>
  <si>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</si>
  <si>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</si>
  <si>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</si>
  <si>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</si>
  <si>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</si>
  <si>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</si>
  <si>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</si>
  <si>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</si>
  <si>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</si>
  <si>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</si>
  <si>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</si>
  <si>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</si>
  <si>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</si>
  <si>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</si>
  <si>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</si>
  <si>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</si>
  <si>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</si>
  <si>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</si>
  <si>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</si>
  <si>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</si>
  <si>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</si>
  <si>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</si>
  <si>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</si>
  <si>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</si>
  <si>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</si>
  <si>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</si>
  <si>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</si>
  <si>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</si>
  <si>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</si>
  <si>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</si>
  <si>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</si>
  <si>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</si>
  <si>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</si>
  <si>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</si>
  <si>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</si>
  <si>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</si>
  <si>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</si>
  <si>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</si>
  <si>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</si>
  <si>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</si>
  <si>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</si>
  <si>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</si>
  <si>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</si>
  <si>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</si>
  <si>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</si>
  <si>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</si>
  <si>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</si>
  <si>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</si>
  <si>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</si>
  <si>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</si>
  <si>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</si>
  <si>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</si>
  <si>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</si>
  <si>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</si>
  <si>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</si>
  <si>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</si>
  <si>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</si>
  <si>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</si>
  <si>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</si>
  <si>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</si>
  <si>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</si>
  <si>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</si>
  <si>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</si>
  <si>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</si>
  <si>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</si>
  <si>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</si>
  <si>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</si>
  <si>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</si>
  <si>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</si>
  <si>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</si>
  <si>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</si>
  <si>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</si>
  <si>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</si>
  <si>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</si>
  <si>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</si>
  <si>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</si>
  <si>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</si>
  <si>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</si>
  <si>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</si>
  <si>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</si>
  <si>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</si>
  <si>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</si>
  <si>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</si>
  <si>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</si>
  <si>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</si>
  <si>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</si>
  <si>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</si>
  <si>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</si>
  <si>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</si>
  <si>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</si>
  <si>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</si>
  <si>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</si>
  <si>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</si>
  <si>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</si>
  <si>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</si>
  <si>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</si>
  <si>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</si>
  <si>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</si>
  <si>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</si>
  <si>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</si>
  <si>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</si>
  <si>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</si>
  <si>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</si>
  <si>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</si>
  <si>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</si>
  <si>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</si>
  <si>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</si>
  <si>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</si>
  <si>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</si>
  <si>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</si>
  <si>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</si>
  <si>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</si>
  <si>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</si>
  <si>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</si>
  <si>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</si>
  <si>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</si>
  <si>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</si>
  <si>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</si>
  <si>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</si>
  <si>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</si>
  <si>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</si>
  <si>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</si>
  <si>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</si>
  <si>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</si>
  <si>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</si>
  <si>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</si>
  <si>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</si>
  <si>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</si>
  <si>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</si>
  <si>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</si>
  <si>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</si>
  <si>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</si>
  <si>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</si>
  <si>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</si>
  <si>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</si>
  <si>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</si>
  <si>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</si>
  <si>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</si>
  <si>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</si>
  <si>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</si>
  <si>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</si>
  <si>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</si>
  <si>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</si>
  <si>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</si>
  <si>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</si>
  <si>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</si>
  <si>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</si>
  <si>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</si>
  <si>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</si>
  <si>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</si>
  <si>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</si>
  <si>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</si>
  <si>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</si>
  <si>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</si>
  <si>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</si>
  <si>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</si>
  <si>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</si>
  <si>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</si>
  <si>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</si>
  <si>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</si>
  <si>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</si>
  <si>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</si>
  <si>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</si>
  <si>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</si>
  <si>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</si>
  <si>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</si>
  <si>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</si>
  <si>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</si>
  <si>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</si>
  <si>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</si>
  <si>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</si>
  <si>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</si>
  <si>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</si>
  <si>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</si>
  <si>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</si>
  <si>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</si>
  <si>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</si>
  <si>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</si>
  <si>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</si>
  <si>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</si>
  <si>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</si>
  <si>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</si>
  <si>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</si>
  <si>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</si>
  <si>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</si>
  <si>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</si>
  <si>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</si>
  <si>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</si>
  <si>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</si>
  <si>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</si>
  <si>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</si>
  <si>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</si>
  <si>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</si>
  <si>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</si>
  <si>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</si>
  <si>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</si>
  <si>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</si>
  <si>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</si>
  <si>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</si>
  <si>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</si>
  <si>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</si>
  <si>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</si>
  <si>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</si>
  <si>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</si>
  <si>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</si>
  <si>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</si>
  <si>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</si>
  <si>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</si>
  <si>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</si>
  <si>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</si>
  <si>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</si>
  <si>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</si>
  <si>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</si>
  <si>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</si>
  <si>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</si>
  <si>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</si>
  <si>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</si>
  <si>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</si>
  <si>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</si>
  <si>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</si>
  <si>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</si>
  <si>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</si>
  <si>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</si>
  <si>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</si>
  <si>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</si>
  <si>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</si>
  <si>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</si>
  <si>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</si>
  <si>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</si>
  <si>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</si>
  <si>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</si>
  <si>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</si>
  <si>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</si>
  <si>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</si>
  <si>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</si>
  <si>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</si>
  <si>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</si>
  <si>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</si>
  <si>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</si>
  <si>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</si>
  <si>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</si>
  <si>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</si>
  <si>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</si>
  <si>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</si>
  <si>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</si>
  <si>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</si>
  <si>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</si>
  <si>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</si>
  <si>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</si>
  <si>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</si>
  <si>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</si>
  <si>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</si>
  <si>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</si>
  <si>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</si>
  <si>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</si>
  <si>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</si>
  <si>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</si>
  <si>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</si>
  <si>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</si>
  <si>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</si>
  <si>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</si>
  <si>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</si>
  <si>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</si>
  <si>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</si>
  <si>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</si>
  <si>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</si>
  <si>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</si>
  <si>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</si>
  <si>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</si>
  <si>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</si>
  <si>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</si>
  <si>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</si>
  <si>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</si>
  <si>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</si>
  <si>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</si>
  <si>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</si>
  <si>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</si>
  <si>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</si>
  <si>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</si>
  <si>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</si>
  <si>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</si>
  <si>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</si>
  <si>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</si>
  <si>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</si>
  <si>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</si>
  <si>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</si>
  <si>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</si>
  <si>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</si>
  <si>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</si>
  <si>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</si>
  <si>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</si>
  <si>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</si>
  <si>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</si>
  <si>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</si>
  <si>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</si>
  <si>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</si>
  <si>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</si>
  <si>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</si>
  <si>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</si>
  <si>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</si>
  <si>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</si>
  <si>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</si>
  <si>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</si>
  <si>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</si>
  <si>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</si>
  <si>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</si>
  <si>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</si>
  <si>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</si>
  <si>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</si>
  <si>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</si>
  <si>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</si>
  <si>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</si>
  <si>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</si>
  <si>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</si>
  <si>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</si>
  <si>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</si>
  <si>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</si>
  <si>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</si>
  <si>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</si>
  <si>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</si>
  <si>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</si>
  <si>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</si>
  <si>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</si>
  <si>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</si>
  <si>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</si>
  <si>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</si>
  <si>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</si>
  <si>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</si>
  <si>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</si>
  <si>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</si>
  <si>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</si>
  <si>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</si>
  <si>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</si>
  <si>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</si>
  <si>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</si>
  <si>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</si>
  <si>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</si>
  <si>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</si>
  <si>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</si>
  <si>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</si>
  <si>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</si>
  <si>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</si>
  <si>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</si>
  <si>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</si>
  <si>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</si>
  <si>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</si>
  <si>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</si>
  <si>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</si>
  <si>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</si>
  <si>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</si>
  <si>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</si>
  <si>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</si>
  <si>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</si>
  <si>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</si>
  <si>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</si>
  <si>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</si>
  <si>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</si>
  <si>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</si>
  <si>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</si>
  <si>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</si>
  <si>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</si>
  <si>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</si>
  <si>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</si>
  <si>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</si>
  <si>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</si>
  <si>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</si>
  <si>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</si>
  <si>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</si>
  <si>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</si>
  <si>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</si>
  <si>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</si>
  <si>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</si>
  <si>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</si>
  <si>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</si>
  <si>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</si>
  <si>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</si>
  <si>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</si>
  <si>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</si>
  <si>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</si>
  <si>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</si>
  <si>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</si>
  <si>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</si>
  <si>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</si>
  <si>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</si>
  <si>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</si>
  <si>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</si>
  <si>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</si>
  <si>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</si>
  <si>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</si>
  <si>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</si>
  <si>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</si>
  <si>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</si>
  <si>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</si>
  <si>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</si>
  <si>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</si>
  <si>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</si>
  <si>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</si>
  <si>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</si>
  <si>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</si>
  <si>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</si>
  <si>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</si>
  <si>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</si>
  <si>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</si>
  <si>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</si>
  <si>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</si>
  <si>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</si>
  <si>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</si>
  <si>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</si>
  <si>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</si>
  <si>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</si>
  <si>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</si>
  <si>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</si>
  <si>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</si>
  <si>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</si>
  <si>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</si>
  <si>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</si>
  <si>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</si>
  <si>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</si>
  <si>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</si>
  <si>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</si>
  <si>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</si>
  <si>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</si>
  <si>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</si>
  <si>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</si>
  <si>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</si>
  <si>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</si>
  <si>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</si>
  <si>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</si>
  <si>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</si>
  <si>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</si>
  <si>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</si>
  <si>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</si>
  <si>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</si>
  <si>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</si>
  <si>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</si>
  <si>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</si>
  <si>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</si>
  <si>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</si>
  <si>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</si>
  <si>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</si>
  <si>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</si>
  <si>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</si>
  <si>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</si>
  <si>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</si>
  <si>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</si>
  <si>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</si>
  <si>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</si>
  <si>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</si>
  <si>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</si>
  <si>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</si>
  <si>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</si>
  <si>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</si>
  <si>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</si>
  <si>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</si>
  <si>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</si>
  <si>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</si>
  <si>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</si>
  <si>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</si>
  <si>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</si>
  <si>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</si>
  <si>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</si>
  <si>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</si>
  <si>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</si>
  <si>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</si>
  <si>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</si>
  <si>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</si>
  <si>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</si>
  <si>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</si>
  <si>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</si>
  <si>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</si>
  <si>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</si>
  <si>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</si>
  <si>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</si>
  <si>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</si>
  <si>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</si>
  <si>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</si>
  <si>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</si>
  <si>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</si>
  <si>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</si>
  <si>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</si>
  <si>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</si>
  <si>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</si>
  <si>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</si>
  <si>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</si>
  <si>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</si>
  <si>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</si>
  <si>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</si>
  <si>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</si>
  <si>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</si>
  <si>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</si>
  <si>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</si>
  <si>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</si>
  <si>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</si>
  <si>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</si>
  <si>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</si>
  <si>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</si>
  <si>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</si>
  <si>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</si>
  <si>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</si>
  <si>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</si>
  <si>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</si>
  <si>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</si>
  <si>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</si>
  <si>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</si>
  <si>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</si>
  <si>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</si>
  <si>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</si>
  <si>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</si>
  <si>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</si>
  <si>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</si>
  <si>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</si>
  <si>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</si>
  <si>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</si>
  <si>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</si>
  <si>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</si>
  <si>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</si>
  <si>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</si>
  <si>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</si>
  <si>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</si>
  <si>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</si>
  <si>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</si>
  <si>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</si>
  <si>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</si>
  <si>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</si>
  <si>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</si>
  <si>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</si>
  <si>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</si>
  <si>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</si>
  <si>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</si>
  <si>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</si>
  <si>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</si>
  <si>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</si>
  <si>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</si>
  <si>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</si>
  <si>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</si>
  <si>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</si>
  <si>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</si>
  <si>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</si>
  <si>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</si>
  <si>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</si>
  <si>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</si>
  <si>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</si>
  <si>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</si>
  <si>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</si>
  <si>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</si>
  <si>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</si>
  <si>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</si>
  <si>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</si>
  <si>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</si>
  <si>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</si>
  <si>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</si>
  <si>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</si>
  <si>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</si>
  <si>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</si>
  <si>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</si>
  <si>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</si>
  <si>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</si>
  <si>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</si>
  <si>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</si>
  <si>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</si>
  <si>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</si>
  <si>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</si>
  <si>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</si>
  <si>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</si>
  <si>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</si>
  <si>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</si>
  <si>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</si>
  <si>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</si>
  <si>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</si>
  <si>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</si>
  <si>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</si>
  <si>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</si>
  <si>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</si>
  <si>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</si>
  <si>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</si>
  <si>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</si>
  <si>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</si>
  <si>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</si>
  <si>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</si>
  <si>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</si>
  <si>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</si>
  <si>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</si>
  <si>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</si>
  <si>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</si>
  <si>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</si>
  <si>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</si>
  <si>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</si>
  <si>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</si>
  <si>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</si>
  <si>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</si>
  <si>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</si>
  <si>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</si>
  <si>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</si>
  <si>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</si>
  <si>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</si>
  <si>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</si>
  <si>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</si>
  <si>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</si>
  <si>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</si>
  <si>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</si>
  <si>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</si>
  <si>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</si>
  <si>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</si>
  <si>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</si>
  <si>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</si>
  <si>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</si>
  <si>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</si>
  <si>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</si>
  <si>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</si>
  <si>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</si>
  <si>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</si>
  <si>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</si>
  <si>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</si>
  <si>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</si>
  <si>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</si>
  <si>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</si>
  <si>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</si>
  <si>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</si>
  <si>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</si>
  <si>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</si>
  <si>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</si>
  <si>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</si>
  <si>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</si>
  <si>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</si>
  <si>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</si>
  <si>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</si>
  <si>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</si>
  <si>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</si>
  <si>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</si>
  <si>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</si>
  <si>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</si>
  <si>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</si>
  <si>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</si>
  <si>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</si>
  <si>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</si>
  <si>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</si>
  <si>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</si>
  <si>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</si>
  <si>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</si>
  <si>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</si>
  <si>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</si>
  <si>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</si>
  <si>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</si>
  <si>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</si>
  <si>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</si>
  <si>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</si>
  <si>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</si>
  <si>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</si>
  <si>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</si>
  <si>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</si>
  <si>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</si>
  <si>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</si>
  <si>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</si>
  <si>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</si>
  <si>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</si>
  <si>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</si>
  <si>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</si>
  <si>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</si>
  <si>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</si>
  <si>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</si>
  <si>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</si>
  <si>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</si>
  <si>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</si>
  <si>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</si>
  <si>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</si>
  <si>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</si>
  <si>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</si>
  <si>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</si>
  <si>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</si>
  <si>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</si>
  <si>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</si>
  <si>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</si>
  <si>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</si>
  <si>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</si>
  <si>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</si>
  <si>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</si>
  <si>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</si>
  <si>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</si>
  <si>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</si>
  <si>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</si>
  <si>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</si>
  <si>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</si>
  <si>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</si>
  <si>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</si>
  <si>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</si>
  <si>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</si>
  <si>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</si>
  <si>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</si>
  <si>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</si>
  <si>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</si>
  <si>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</si>
  <si>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</si>
  <si>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</si>
  <si>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</si>
  <si>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</si>
  <si>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</si>
  <si>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</si>
  <si>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</si>
  <si>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</si>
  <si>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</si>
  <si>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</si>
  <si>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</si>
  <si>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</si>
  <si>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</si>
  <si>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</si>
  <si>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</si>
  <si>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</si>
  <si>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</si>
  <si>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</si>
  <si>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</si>
  <si>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</si>
  <si>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</si>
  <si>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</si>
  <si>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</si>
  <si>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</si>
  <si>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</si>
  <si>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</si>
  <si>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</si>
  <si>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</si>
  <si>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</si>
  <si>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</si>
  <si>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</si>
  <si>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</si>
  <si>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</si>
  <si>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</si>
  <si>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</si>
  <si>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</si>
  <si>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</si>
  <si>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</si>
  <si>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</si>
  <si>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</si>
  <si>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</si>
  <si>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</si>
  <si>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</si>
  <si>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</si>
  <si>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</si>
  <si>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</si>
  <si>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</si>
  <si>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</si>
  <si>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</si>
  <si>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</si>
  <si>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</si>
  <si>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</si>
  <si>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</si>
  <si>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</si>
  <si>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</si>
  <si>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</si>
  <si>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</si>
  <si>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</si>
  <si>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</si>
  <si>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</si>
  <si>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</si>
  <si>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</si>
  <si>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</si>
  <si>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</si>
  <si>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</si>
  <si>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</si>
  <si>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</si>
  <si>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</si>
  <si>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</si>
  <si>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</si>
  <si>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</si>
  <si>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</si>
  <si>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</si>
  <si>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</si>
  <si>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</si>
  <si>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</si>
  <si>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</si>
  <si>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</si>
  <si>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</si>
  <si>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</si>
  <si>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</si>
  <si>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</si>
  <si>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</si>
  <si>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</si>
  <si>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</si>
  <si>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</si>
  <si>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</si>
  <si>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</si>
  <si>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</si>
  <si>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</si>
  <si>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</si>
  <si>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</si>
  <si>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</si>
  <si>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</si>
  <si>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</si>
  <si>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</si>
  <si>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</si>
  <si>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</si>
  <si>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</si>
  <si>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</si>
  <si>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</si>
  <si>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</si>
  <si>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</si>
  <si>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</si>
  <si>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</si>
  <si>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</si>
  <si>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</si>
  <si>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</si>
  <si>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</si>
  <si>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</si>
  <si>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</si>
  <si>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</si>
  <si>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</si>
  <si>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</si>
  <si>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</si>
  <si>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</si>
  <si>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</si>
  <si>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</si>
  <si>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</si>
  <si>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76002932020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</si>
  <si>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</si>
  <si>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76002942020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</si>
  <si>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</si>
  <si>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76003192020</t>
  </si>
  <si>
    <t xml:space="preserve">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</si>
  <si>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76007172020</t>
  </si>
  <si>
    <t>76007182020</t>
  </si>
  <si>
    <t>76007232020</t>
  </si>
  <si>
    <t>76007242020</t>
  </si>
  <si>
    <t>76007252020</t>
  </si>
  <si>
    <t>76003842020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</si>
  <si>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</si>
  <si>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</si>
  <si>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</si>
  <si>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</si>
  <si>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</si>
  <si>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GLORIA PEÑA</t>
  </si>
  <si>
    <t>CALLE 39A # 46C 31 BARRIO  MARIANO RAMOS - CALI VALLE</t>
  </si>
  <si>
    <t>3155907635</t>
  </si>
  <si>
    <t>coomacovalle@gmail.com</t>
  </si>
  <si>
    <t xml:space="preserve">CALLE 39A # 46C 31 </t>
  </si>
  <si>
    <t>19002312020</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</si>
  <si>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</si>
  <si>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2021-76-76003192020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</si>
  <si>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</si>
  <si>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921</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</si>
  <si>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</si>
  <si>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</si>
  <si>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PRESTAR EL SERVICIO HOGARES INFANTILES HI, DE CONFORMIDAD CON EL MANUAL OPERATIVO DE LA MODALIDAD INSTITUCIONAL Y LAS DIRECTRICES ESTABLECIDAS POR EL ICBF, EN ARMONIA CON LA POLÍTICA DE ESTADO PARA EL DESARROLLO INTEGRAL DE LA PRIMERA INFANCIA DE CERO A SIEMPRE.</t>
  </si>
  <si>
    <t>762618490</t>
  </si>
  <si>
    <t>7626190226</t>
  </si>
  <si>
    <t>762613301</t>
  </si>
  <si>
    <t>BRINDAR ATENCION A LA PRIMERA INFANCIA A TRAVES DE HOGARES COMUNITARIOS</t>
  </si>
  <si>
    <t>762612724</t>
  </si>
  <si>
    <t>bRINDAR ATENCION A LA PRIMERA INFANCIA EN LOS CENTROS DE DESARROLLO INFANTIL TEMPRANO EN EL MARCO DE LA ESTRATEGIA DE CERO A SIEMPRE EN EL DEPARTAMENTO DEL VALLE DEL CAUCA MUNICIPIO DE JAMUNDI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</si>
</sst>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A194" zoomScale="70" zoomScaleNormal="70" zoomScaleSheetLayoutView="70" zoomScalePageLayoutView="40" workbookViewId="0">
      <selection activeCell="A205" sqref="A20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2701</v>
      </c>
      <c r="D15" s="35"/>
      <c r="E15" s="35"/>
      <c r="F15" s="5"/>
      <c r="G15" s="32" t="s">
        <v>1168</v>
      </c>
      <c r="H15" s="103" t="s">
        <v>1033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900058270</v>
      </c>
      <c r="C20" s="5"/>
      <c r="D20" s="73"/>
      <c r="E20" s="5"/>
      <c r="F20" s="5"/>
      <c r="G20" s="5"/>
      <c r="H20" s="242"/>
      <c r="I20" s="148" t="s">
        <v>1155</v>
      </c>
      <c r="J20" s="149" t="s">
        <v>1053</v>
      </c>
      <c r="K20" s="150">
        <v>339697390</v>
      </c>
      <c r="L20" s="151"/>
      <c r="M20" s="151">
        <v>44561</v>
      </c>
      <c r="N20" s="134">
        <f>+(M20-L20)/30</f>
        <v>1485.3666666666666</v>
      </c>
      <c r="O20" s="137"/>
      <c r="U20" s="133"/>
      <c r="V20" s="105">
        <f ca="1">NOW()</f>
        <v>44193.12874861111</v>
      </c>
      <c r="W20" s="105">
        <f ca="1">NOW()</f>
        <v>44193.12874861111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COOPERATIVA DE MADRES COMUNITARIAS DEL VALLE DEL CAUCA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31</v>
      </c>
      <c r="D48" s="120" t="s">
        <v>2703</v>
      </c>
      <c r="E48" s="144">
        <v>43040</v>
      </c>
      <c r="F48" s="144">
        <v>43312</v>
      </c>
      <c r="G48" s="159">
        <f>IF(AND(E48&lt;&gt;"",F48&lt;&gt;""),((F48-E48)/30),"")</f>
        <v>9.0666666666666664</v>
      </c>
      <c r="H48" s="113" t="s">
        <v>2704</v>
      </c>
      <c r="I48" s="112" t="s">
        <v>1155</v>
      </c>
      <c r="J48" s="112" t="s">
        <v>1053</v>
      </c>
      <c r="K48" s="115">
        <v>242302997</v>
      </c>
      <c r="L48" s="114" t="s">
        <v>1148</v>
      </c>
      <c r="M48" s="116"/>
      <c r="N48" s="114" t="s">
        <v>27</v>
      </c>
      <c r="O48" s="114" t="s">
        <v>1148</v>
      </c>
      <c r="P48" s="78"/>
    </row>
    <row r="49" spans="1:16" s="6" customFormat="1" ht="24.75" customHeight="1" x14ac:dyDescent="0.25">
      <c r="A49" s="142">
        <v>2</v>
      </c>
      <c r="B49" s="110" t="s">
        <v>2676</v>
      </c>
      <c r="C49" s="111" t="s">
        <v>31</v>
      </c>
      <c r="D49" s="120" t="s">
        <v>2707</v>
      </c>
      <c r="E49" s="144">
        <v>43405</v>
      </c>
      <c r="F49" s="144">
        <v>43434</v>
      </c>
      <c r="G49" s="159">
        <f t="shared" ref="G49:G50" si="2">IF(AND(E49&lt;&gt;"",F49&lt;&gt;""),((F49-E49)/30),"")</f>
        <v>0.96666666666666667</v>
      </c>
      <c r="H49" s="113" t="s">
        <v>2705</v>
      </c>
      <c r="I49" s="120" t="s">
        <v>1155</v>
      </c>
      <c r="J49" s="120" t="s">
        <v>1053</v>
      </c>
      <c r="K49" s="115">
        <v>29036666</v>
      </c>
      <c r="L49" s="114" t="s">
        <v>1148</v>
      </c>
      <c r="M49" s="116"/>
      <c r="N49" s="114" t="s">
        <v>27</v>
      </c>
      <c r="O49" s="114" t="s">
        <v>1148</v>
      </c>
      <c r="P49" s="78"/>
    </row>
    <row r="50" spans="1:16" s="6" customFormat="1" ht="24.75" customHeight="1" x14ac:dyDescent="0.25">
      <c r="A50" s="142">
        <v>3</v>
      </c>
      <c r="B50" s="110" t="s">
        <v>2676</v>
      </c>
      <c r="C50" s="111" t="s">
        <v>31</v>
      </c>
      <c r="D50" s="120" t="s">
        <v>2708</v>
      </c>
      <c r="E50" s="144">
        <v>43483</v>
      </c>
      <c r="F50" s="144">
        <v>43738</v>
      </c>
      <c r="G50" s="159">
        <f t="shared" si="2"/>
        <v>8.5</v>
      </c>
      <c r="H50" s="118" t="s">
        <v>2706</v>
      </c>
      <c r="I50" s="120" t="s">
        <v>1155</v>
      </c>
      <c r="J50" s="120" t="s">
        <v>1053</v>
      </c>
      <c r="K50" s="115">
        <v>230464402</v>
      </c>
      <c r="L50" s="114" t="s">
        <v>1148</v>
      </c>
      <c r="M50" s="116"/>
      <c r="N50" s="114" t="s">
        <v>27</v>
      </c>
      <c r="O50" s="114" t="s">
        <v>1148</v>
      </c>
      <c r="P50" s="78"/>
    </row>
    <row r="51" spans="1:16" s="6" customFormat="1" ht="24.75" customHeight="1" outlineLevel="1" x14ac:dyDescent="0.25">
      <c r="A51" s="142">
        <v>4</v>
      </c>
      <c r="B51" s="110" t="s">
        <v>2676</v>
      </c>
      <c r="C51" s="111" t="s">
        <v>31</v>
      </c>
      <c r="D51" s="120" t="s">
        <v>2681</v>
      </c>
      <c r="E51" s="144">
        <v>43882</v>
      </c>
      <c r="F51" s="144">
        <v>44196</v>
      </c>
      <c r="G51" s="159">
        <f t="shared" ref="G51:G107" si="3">IF(AND(E51&lt;&gt;"",F51&lt;&gt;""),((F51-E51)/30),"")</f>
        <v>10.466666666666667</v>
      </c>
      <c r="H51" s="113" t="s">
        <v>2682</v>
      </c>
      <c r="I51" s="120" t="s">
        <v>1155</v>
      </c>
      <c r="J51" s="120" t="s">
        <v>1053</v>
      </c>
      <c r="K51" s="115">
        <v>336606625</v>
      </c>
      <c r="L51" s="114" t="s">
        <v>1148</v>
      </c>
      <c r="M51" s="116"/>
      <c r="N51" s="114" t="s">
        <v>1151</v>
      </c>
      <c r="O51" s="114" t="s">
        <v>1148</v>
      </c>
      <c r="P51" s="78"/>
    </row>
    <row r="52" spans="1:16" s="7" customFormat="1" ht="24.75" customHeight="1" outlineLevel="1" x14ac:dyDescent="0.25">
      <c r="A52" s="143">
        <v>5</v>
      </c>
      <c r="B52" s="110" t="s">
        <v>2676</v>
      </c>
      <c r="C52" s="111" t="s">
        <v>31</v>
      </c>
      <c r="D52" s="120" t="s">
        <v>2709</v>
      </c>
      <c r="E52" s="144">
        <v>41296</v>
      </c>
      <c r="F52" s="144">
        <v>41639</v>
      </c>
      <c r="G52" s="159">
        <f t="shared" si="3"/>
        <v>11.433333333333334</v>
      </c>
      <c r="H52" s="118" t="s">
        <v>2710</v>
      </c>
      <c r="I52" s="112" t="s">
        <v>1155</v>
      </c>
      <c r="J52" s="112" t="s">
        <v>1053</v>
      </c>
      <c r="K52" s="115">
        <v>2072133398</v>
      </c>
      <c r="L52" s="114" t="s">
        <v>1148</v>
      </c>
      <c r="M52" s="116"/>
      <c r="N52" s="114" t="s">
        <v>27</v>
      </c>
      <c r="O52" s="114" t="s">
        <v>1148</v>
      </c>
      <c r="P52" s="79"/>
    </row>
    <row r="53" spans="1:16" s="7" customFormat="1" ht="24.75" customHeight="1" outlineLevel="1" x14ac:dyDescent="0.25">
      <c r="A53" s="143">
        <v>6</v>
      </c>
      <c r="B53" s="110" t="s">
        <v>2676</v>
      </c>
      <c r="C53" s="111" t="s">
        <v>31</v>
      </c>
      <c r="D53" s="120" t="s">
        <v>2711</v>
      </c>
      <c r="E53" s="144">
        <v>41252</v>
      </c>
      <c r="F53" s="144">
        <v>41273</v>
      </c>
      <c r="G53" s="159">
        <f t="shared" si="3"/>
        <v>0.7</v>
      </c>
      <c r="H53" s="118" t="s">
        <v>2712</v>
      </c>
      <c r="I53" s="112" t="s">
        <v>1155</v>
      </c>
      <c r="J53" s="112" t="s">
        <v>1053</v>
      </c>
      <c r="K53" s="115">
        <v>177917800</v>
      </c>
      <c r="L53" s="114" t="s">
        <v>1148</v>
      </c>
      <c r="M53" s="116"/>
      <c r="N53" s="114" t="s">
        <v>27</v>
      </c>
      <c r="O53" s="114" t="s">
        <v>1148</v>
      </c>
      <c r="P53" s="79"/>
    </row>
    <row r="54" spans="1:16" s="7" customFormat="1" ht="24.75" customHeight="1" outlineLevel="1" x14ac:dyDescent="0.25">
      <c r="A54" s="143">
        <v>7</v>
      </c>
      <c r="B54" s="110"/>
      <c r="C54" s="111"/>
      <c r="D54" s="120"/>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20"/>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20"/>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120"/>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120"/>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120"/>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120"/>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120"/>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120"/>
      <c r="E62" s="144"/>
      <c r="F62" s="144"/>
      <c r="G62" s="159" t="str">
        <f t="shared" si="3"/>
        <v/>
      </c>
      <c r="H62" s="64"/>
      <c r="I62" s="63"/>
      <c r="J62" s="63"/>
      <c r="K62" s="122"/>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2677</v>
      </c>
      <c r="E114" s="144">
        <v>43881</v>
      </c>
      <c r="F114" s="144">
        <v>44196</v>
      </c>
      <c r="G114" s="159">
        <f>IF(AND(E114&lt;&gt;"",F114&lt;&gt;""),((F114-E114)/30),"")</f>
        <v>10.5</v>
      </c>
      <c r="H114" s="121" t="s">
        <v>2678</v>
      </c>
      <c r="I114" s="120" t="s">
        <v>1155</v>
      </c>
      <c r="J114" s="120" t="s">
        <v>1035</v>
      </c>
      <c r="K114" s="122">
        <v>1424628652</v>
      </c>
      <c r="L114" s="100" t="e">
        <f>+IF(AND(K114&gt;0,O114="Ejecución"),(K114/877802)*Tabla28[[#This Row],[% participación]],IF(AND(K114&gt;0,O114&lt;&gt;"Ejecución"),"-",""))</f>
        <v>#VALUE!</v>
      </c>
      <c r="M114" s="123"/>
      <c r="N114" s="172" t="str">
        <f>+IF(M118="No",1,IF(M118="Si","Ingrese %",""))</f>
        <v/>
      </c>
      <c r="O114" s="161" t="s">
        <v>1150</v>
      </c>
      <c r="P114" s="78"/>
    </row>
    <row r="115" spans="1:16" s="6" customFormat="1" ht="24.75" customHeight="1" x14ac:dyDescent="0.25">
      <c r="A115" s="142">
        <v>2</v>
      </c>
      <c r="B115" s="160" t="s">
        <v>2665</v>
      </c>
      <c r="C115" s="162" t="s">
        <v>31</v>
      </c>
      <c r="D115" s="63" t="s">
        <v>2679</v>
      </c>
      <c r="E115" s="144">
        <v>43881</v>
      </c>
      <c r="F115" s="144">
        <v>44196</v>
      </c>
      <c r="G115" s="159">
        <f t="shared" ref="G115:G116" si="4">IF(AND(E115&lt;&gt;"",F115&lt;&gt;""),((F115-E115)/30),"")</f>
        <v>10.5</v>
      </c>
      <c r="H115" s="64" t="s">
        <v>2680</v>
      </c>
      <c r="I115" s="120" t="s">
        <v>1155</v>
      </c>
      <c r="J115" s="120" t="s">
        <v>1035</v>
      </c>
      <c r="K115" s="68">
        <v>1544680061</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2665</v>
      </c>
      <c r="C116" s="162" t="s">
        <v>31</v>
      </c>
      <c r="D116" s="63" t="s">
        <v>2681</v>
      </c>
      <c r="E116" s="144">
        <v>43882</v>
      </c>
      <c r="F116" s="144">
        <v>44196</v>
      </c>
      <c r="G116" s="159">
        <f t="shared" si="4"/>
        <v>10.466666666666667</v>
      </c>
      <c r="H116" s="64" t="s">
        <v>2682</v>
      </c>
      <c r="I116" s="63" t="s">
        <v>1155</v>
      </c>
      <c r="J116" s="63" t="s">
        <v>1053</v>
      </c>
      <c r="K116" s="68">
        <v>336606625</v>
      </c>
      <c r="L116" s="100" t="e">
        <f>+IF(AND(K116&gt;0,O116="Ejecución"),(K116/877802)*Tabla28[[#This Row],[% participación]],IF(AND(K116&gt;0,O116&lt;&gt;"Ejecución"),"-",""))</f>
        <v>#VALUE!</v>
      </c>
      <c r="M116" s="65"/>
      <c r="N116" s="172" t="str">
        <f>+IF(M118="No",1,IF(M118="Si","Ingrese %",""))</f>
        <v/>
      </c>
      <c r="O116" s="161" t="s">
        <v>1150</v>
      </c>
      <c r="P116" s="78"/>
    </row>
    <row r="117" spans="1:16" s="6" customFormat="1" ht="24.75" customHeight="1" outlineLevel="1" x14ac:dyDescent="0.25">
      <c r="A117" s="142">
        <v>4</v>
      </c>
      <c r="B117" s="160" t="s">
        <v>2665</v>
      </c>
      <c r="C117" s="162" t="s">
        <v>31</v>
      </c>
      <c r="D117" s="63" t="s">
        <v>2683</v>
      </c>
      <c r="E117" s="144">
        <v>44167</v>
      </c>
      <c r="F117" s="144">
        <v>44773</v>
      </c>
      <c r="G117" s="159">
        <f t="shared" ref="G117:G159" si="5">IF(AND(E117&lt;&gt;"",F117&lt;&gt;""),((F117-E117)/30),"")</f>
        <v>20.2</v>
      </c>
      <c r="H117" s="64" t="s">
        <v>2690</v>
      </c>
      <c r="I117" s="63" t="s">
        <v>1155</v>
      </c>
      <c r="J117" s="63" t="s">
        <v>1035</v>
      </c>
      <c r="K117" s="68">
        <v>2257578978</v>
      </c>
      <c r="L117" s="100" t="e">
        <f>+IF(AND(K117&gt;0,O117="Ejecución"),(K117/877802)*Tabla28[[#This Row],[% participación]],IF(AND(K117&gt;0,O117&lt;&gt;"Ejecución"),"-",""))</f>
        <v>#VALUE!</v>
      </c>
      <c r="M117" s="65"/>
      <c r="N117" s="172" t="str">
        <f>+IF(M118="No",1,IF(M118="Si","Ingrese %",""))</f>
        <v/>
      </c>
      <c r="O117" s="161" t="s">
        <v>1150</v>
      </c>
      <c r="P117" s="78"/>
    </row>
    <row r="118" spans="1:16" s="7" customFormat="1" ht="24.75" customHeight="1" outlineLevel="1" x14ac:dyDescent="0.25">
      <c r="A118" s="143">
        <v>5</v>
      </c>
      <c r="B118" s="160" t="s">
        <v>2665</v>
      </c>
      <c r="C118" s="162" t="s">
        <v>31</v>
      </c>
      <c r="D118" s="63" t="s">
        <v>2684</v>
      </c>
      <c r="E118" s="144">
        <v>44167</v>
      </c>
      <c r="F118" s="144">
        <v>44773</v>
      </c>
      <c r="G118" s="159">
        <f t="shared" si="5"/>
        <v>20.2</v>
      </c>
      <c r="H118" s="64" t="s">
        <v>2691</v>
      </c>
      <c r="I118" s="120" t="s">
        <v>1155</v>
      </c>
      <c r="J118" s="120" t="s">
        <v>1035</v>
      </c>
      <c r="K118" s="68">
        <v>14591935710</v>
      </c>
      <c r="L118" s="100" t="e">
        <f>+IF(AND(K118&gt;0,O118="Ejecución"),(K118/877802)*Tabla28[[#This Row],[% participación]],IF(AND(K118&gt;0,O118&lt;&gt;"Ejecución"),"-",""))</f>
        <v>#VALUE!</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t="s">
        <v>2685</v>
      </c>
      <c r="E119" s="144">
        <v>44168</v>
      </c>
      <c r="F119" s="144">
        <v>44773</v>
      </c>
      <c r="G119" s="159">
        <f t="shared" si="5"/>
        <v>20.166666666666668</v>
      </c>
      <c r="H119" s="64" t="s">
        <v>2692</v>
      </c>
      <c r="I119" s="63" t="s">
        <v>1155</v>
      </c>
      <c r="J119" s="63" t="s">
        <v>1035</v>
      </c>
      <c r="K119" s="68">
        <v>7537216637</v>
      </c>
      <c r="L119" s="100" t="e">
        <f>+IF(AND(K119&gt;0,O119="Ejecución"),(K119/877802)*Tabla28[[#This Row],[% participación]],IF(AND(K119&gt;0,O119&lt;&gt;"Ejecución"),"-",""))</f>
        <v>#VALUE!</v>
      </c>
      <c r="M119" s="65"/>
      <c r="N119" s="172" t="str">
        <f t="shared" si="6"/>
        <v/>
      </c>
      <c r="O119" s="161" t="s">
        <v>1150</v>
      </c>
      <c r="P119" s="79"/>
    </row>
    <row r="120" spans="1:16" s="7" customFormat="1" ht="24.75" customHeight="1" outlineLevel="1" x14ac:dyDescent="0.25">
      <c r="A120" s="143">
        <v>7</v>
      </c>
      <c r="B120" s="160" t="s">
        <v>2665</v>
      </c>
      <c r="C120" s="162" t="s">
        <v>31</v>
      </c>
      <c r="D120" s="63" t="s">
        <v>2686</v>
      </c>
      <c r="E120" s="144">
        <v>44167</v>
      </c>
      <c r="F120" s="144">
        <v>44773</v>
      </c>
      <c r="G120" s="159">
        <f t="shared" si="5"/>
        <v>20.2</v>
      </c>
      <c r="H120" s="64" t="s">
        <v>2693</v>
      </c>
      <c r="I120" s="63" t="s">
        <v>1155</v>
      </c>
      <c r="J120" s="63" t="s">
        <v>1035</v>
      </c>
      <c r="K120" s="68">
        <v>2200665222</v>
      </c>
      <c r="L120" s="100" t="e">
        <f>+IF(AND(K120&gt;0,O120="Ejecución"),(K120/877802)*Tabla28[[#This Row],[% participación]],IF(AND(K120&gt;0,O120&lt;&gt;"Ejecución"),"-",""))</f>
        <v>#VALUE!</v>
      </c>
      <c r="M120" s="65"/>
      <c r="N120" s="172" t="str">
        <f t="shared" si="6"/>
        <v/>
      </c>
      <c r="O120" s="161" t="s">
        <v>1150</v>
      </c>
      <c r="P120" s="79"/>
    </row>
    <row r="121" spans="1:16" s="7" customFormat="1" ht="24.75" customHeight="1" outlineLevel="1" x14ac:dyDescent="0.25">
      <c r="A121" s="143">
        <v>8</v>
      </c>
      <c r="B121" s="160" t="s">
        <v>2665</v>
      </c>
      <c r="C121" s="162" t="s">
        <v>31</v>
      </c>
      <c r="D121" s="63" t="s">
        <v>2687</v>
      </c>
      <c r="E121" s="144">
        <v>44167</v>
      </c>
      <c r="F121" s="144">
        <v>44773</v>
      </c>
      <c r="G121" s="159">
        <f t="shared" si="5"/>
        <v>20.2</v>
      </c>
      <c r="H121" s="102" t="s">
        <v>2692</v>
      </c>
      <c r="I121" s="63" t="s">
        <v>1155</v>
      </c>
      <c r="J121" s="63" t="s">
        <v>1035</v>
      </c>
      <c r="K121" s="68">
        <v>11981820805</v>
      </c>
      <c r="L121" s="100" t="e">
        <f>+IF(AND(K121&gt;0,O121="Ejecución"),(K121/877802)*Tabla28[[#This Row],[% participación]],IF(AND(K121&gt;0,O121&lt;&gt;"Ejecución"),"-",""))</f>
        <v>#VALUE!</v>
      </c>
      <c r="M121" s="65"/>
      <c r="N121" s="172" t="str">
        <f t="shared" si="6"/>
        <v/>
      </c>
      <c r="O121" s="161" t="s">
        <v>1150</v>
      </c>
      <c r="P121" s="79"/>
    </row>
    <row r="122" spans="1:16" s="7" customFormat="1" ht="24.75" customHeight="1" outlineLevel="1" x14ac:dyDescent="0.25">
      <c r="A122" s="143">
        <v>9</v>
      </c>
      <c r="B122" s="160" t="s">
        <v>2665</v>
      </c>
      <c r="C122" s="162" t="s">
        <v>31</v>
      </c>
      <c r="D122" s="63" t="s">
        <v>2688</v>
      </c>
      <c r="E122" s="144">
        <v>43886</v>
      </c>
      <c r="F122" s="144">
        <v>44196</v>
      </c>
      <c r="G122" s="159">
        <f t="shared" si="5"/>
        <v>10.333333333333334</v>
      </c>
      <c r="H122" s="64" t="s">
        <v>2689</v>
      </c>
      <c r="I122" s="63" t="s">
        <v>1155</v>
      </c>
      <c r="J122" s="63" t="s">
        <v>1035</v>
      </c>
      <c r="K122" s="68">
        <v>6051961820</v>
      </c>
      <c r="L122" s="100" t="e">
        <f>+IF(AND(K122&gt;0,O122="Ejecución"),(K122/877802)*Tabla28[[#This Row],[% participación]],IF(AND(K122&gt;0,O122&lt;&gt;"Ejecución"),"-",""))</f>
        <v>#VALUE!</v>
      </c>
      <c r="M122" s="65"/>
      <c r="N122" s="172" t="str">
        <f t="shared" si="6"/>
        <v/>
      </c>
      <c r="O122" s="161" t="s">
        <v>1150</v>
      </c>
      <c r="P122" s="79"/>
    </row>
    <row r="123" spans="1:16" s="7" customFormat="1" ht="24.75" customHeight="1" outlineLevel="1" x14ac:dyDescent="0.25">
      <c r="A123" s="143">
        <v>10</v>
      </c>
      <c r="B123" s="160" t="s">
        <v>2665</v>
      </c>
      <c r="C123" s="162" t="s">
        <v>31</v>
      </c>
      <c r="D123" s="63" t="s">
        <v>2699</v>
      </c>
      <c r="E123" s="144">
        <v>43882</v>
      </c>
      <c r="F123" s="144">
        <v>44196</v>
      </c>
      <c r="G123" s="159">
        <f t="shared" si="5"/>
        <v>10.466666666666667</v>
      </c>
      <c r="H123" s="118" t="s">
        <v>2700</v>
      </c>
      <c r="I123" s="63" t="s">
        <v>421</v>
      </c>
      <c r="J123" s="63" t="s">
        <v>447</v>
      </c>
      <c r="K123" s="68">
        <v>1114488255</v>
      </c>
      <c r="L123" s="100" t="e">
        <f>+IF(AND(K123&gt;0,O123="Ejecución"),(K123/877802)*Tabla28[[#This Row],[% participación]],IF(AND(K123&gt;0,O123&lt;&gt;"Ejecución"),"-",""))</f>
        <v>#VALUE!</v>
      </c>
      <c r="M123" s="65"/>
      <c r="N123" s="172" t="str">
        <f t="shared" si="6"/>
        <v/>
      </c>
      <c r="O123" s="161" t="s">
        <v>1150</v>
      </c>
      <c r="P123" s="79"/>
    </row>
    <row r="124" spans="1:16" s="7" customFormat="1" ht="24.75" customHeight="1" outlineLevel="1" x14ac:dyDescent="0.25">
      <c r="A124" s="143">
        <v>11</v>
      </c>
      <c r="B124" s="160" t="s">
        <v>2665</v>
      </c>
      <c r="C124" s="162" t="s">
        <v>31</v>
      </c>
      <c r="D124" s="120" t="s">
        <v>2699</v>
      </c>
      <c r="E124" s="144">
        <v>43882</v>
      </c>
      <c r="F124" s="144">
        <v>44196</v>
      </c>
      <c r="G124" s="159">
        <f t="shared" si="5"/>
        <v>10.466666666666667</v>
      </c>
      <c r="H124" s="118" t="s">
        <v>2700</v>
      </c>
      <c r="I124" s="120" t="s">
        <v>421</v>
      </c>
      <c r="J124" s="120" t="s">
        <v>436</v>
      </c>
      <c r="K124" s="68">
        <v>1114488255</v>
      </c>
      <c r="L124" s="100" t="e">
        <f>+IF(AND(K124&gt;0,O124="Ejecución"),(K124/877802)*Tabla28[[#This Row],[% participación]],IF(AND(K124&gt;0,O124&lt;&gt;"Ejecución"),"-",""))</f>
        <v>#VALUE!</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0.03</v>
      </c>
      <c r="G179" s="164">
        <f>IF(F179&gt;0,SUM(E179+F179),"")</f>
        <v>0.05</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16984869.5</v>
      </c>
      <c r="F185" s="92"/>
      <c r="G185" s="93"/>
      <c r="H185" s="88"/>
      <c r="I185" s="90" t="s">
        <v>2627</v>
      </c>
      <c r="J185" s="165">
        <f>+SUM(M179:M183)</f>
        <v>0.03</v>
      </c>
      <c r="K185" s="235" t="s">
        <v>2628</v>
      </c>
      <c r="L185" s="235"/>
      <c r="M185" s="94">
        <f>+J185*(SUM(K20:K35))</f>
        <v>10190921.699999999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41962</v>
      </c>
      <c r="D193" s="5"/>
      <c r="E193" s="125">
        <v>3573</v>
      </c>
      <c r="F193" s="5"/>
      <c r="G193" s="5"/>
      <c r="H193" s="146" t="s">
        <v>2694</v>
      </c>
      <c r="J193" s="5"/>
      <c r="K193" s="126">
        <v>39371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2695</v>
      </c>
      <c r="J211" s="27" t="s">
        <v>2622</v>
      </c>
      <c r="K211" s="147" t="s">
        <v>2698</v>
      </c>
      <c r="L211" s="21"/>
      <c r="M211" s="21"/>
      <c r="N211" s="21"/>
      <c r="O211" s="8"/>
    </row>
    <row r="212" spans="1:15" x14ac:dyDescent="0.25">
      <c r="A212" s="9"/>
      <c r="B212" s="27" t="s">
        <v>2619</v>
      </c>
      <c r="C212" s="146" t="s">
        <v>2694</v>
      </c>
      <c r="D212" s="21"/>
      <c r="G212" s="27" t="s">
        <v>2621</v>
      </c>
      <c r="H212" s="147" t="s">
        <v>2696</v>
      </c>
      <c r="J212" s="27" t="s">
        <v>2623</v>
      </c>
      <c r="K212" s="146"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ageMargins left="3.937007874015748E-2" right="3.937007874015748E-2" top="0.35433070866141736" bottom="0.35433070866141736" header="0.31496062992125984" footer="0.31496062992125984"/>
  <pageSetup scale="29" orientation="landscape" horizontalDpi="4294967293" r:id="rId1"/>
  <rowBreaks count="2" manualBreakCount="2">
    <brk id="80" max="14" man="1"/>
    <brk id="155" max="14" man="1"/>
  </rowBreaks>
  <colBreaks count="1" manualBreakCount="1">
    <brk id="15" max="1048575" man="1"/>
  </colBreaks>
  <ignoredErrors>
    <ignoredError sqref="B106:B107 D125:D160 M122:M160 G114:G121 L106:L107 G125:J160 L83:L90 G48:G90 B83:B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MARCO</cp:lastModifiedBy>
  <cp:lastPrinted>2020-12-27T21:47:30Z</cp:lastPrinted>
  <dcterms:created xsi:type="dcterms:W3CDTF">2020-10-14T21:57:42Z</dcterms:created>
  <dcterms:modified xsi:type="dcterms:W3CDTF">2020-12-28T08:05:58Z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