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<sst xmlns="http://schemas.openxmlformats.org/spreadsheetml/2006/main" count="3190" uniqueCount="2713">
  <si>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</si>
  <si>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</si>
  <si>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</si>
  <si>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</si>
  <si>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</si>
  <si>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</si>
  <si>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</si>
  <si>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</si>
  <si>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</si>
  <si>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</si>
  <si>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</si>
  <si>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</si>
  <si>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</si>
  <si>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</si>
  <si>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</si>
  <si>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</si>
  <si>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</si>
  <si>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</si>
  <si>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</si>
  <si>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</si>
  <si>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</si>
  <si>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</si>
  <si>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</si>
  <si>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</si>
  <si>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</si>
  <si>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</si>
  <si>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</si>
  <si>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</si>
  <si>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</si>
  <si>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</si>
  <si>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</si>
  <si>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</si>
  <si>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</si>
  <si>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</si>
  <si>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</si>
  <si>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</si>
  <si>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</si>
  <si>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</si>
  <si>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</si>
  <si>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</si>
  <si>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</si>
  <si>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</si>
  <si>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</si>
  <si>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</si>
  <si>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</si>
  <si>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</si>
  <si>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</si>
  <si>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</si>
  <si>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</si>
  <si>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</si>
  <si>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</si>
  <si>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</si>
  <si>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</si>
  <si>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</si>
  <si>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</si>
  <si>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</si>
  <si>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</si>
  <si>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</si>
  <si>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</si>
  <si>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</si>
  <si>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</si>
  <si>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</si>
  <si>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</si>
  <si>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</si>
  <si>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</si>
  <si>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</si>
  <si>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</si>
  <si>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</si>
  <si>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</si>
  <si>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</si>
  <si>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</si>
  <si>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</si>
  <si>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</si>
  <si>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</si>
  <si>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</si>
  <si>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</si>
  <si>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</si>
  <si>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</si>
  <si>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</si>
  <si>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</si>
  <si>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</si>
  <si>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</si>
  <si>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</si>
  <si>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</si>
  <si>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</si>
  <si>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</si>
  <si>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</si>
  <si>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</si>
  <si>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</si>
  <si>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</si>
  <si>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</si>
  <si>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</si>
  <si>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</si>
  <si>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</si>
  <si>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</si>
  <si>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</si>
  <si>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</si>
  <si>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</si>
  <si>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</si>
  <si>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</si>
  <si>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</si>
  <si>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</si>
  <si>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</si>
  <si>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</si>
  <si>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</si>
  <si>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</si>
  <si>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</si>
  <si>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</si>
  <si>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</si>
  <si>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</si>
  <si>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</si>
  <si>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</si>
  <si>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</si>
  <si>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</si>
  <si>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</si>
  <si>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</si>
  <si>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</si>
  <si>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</si>
  <si>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</si>
  <si>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</si>
  <si>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</si>
  <si>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</si>
  <si>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</si>
  <si>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</si>
  <si>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</si>
  <si>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</si>
  <si>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</si>
  <si>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</si>
  <si>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</si>
  <si>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</si>
  <si>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</si>
  <si>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</si>
  <si>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</si>
  <si>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</si>
  <si>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</si>
  <si>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</si>
  <si>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</si>
  <si>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</si>
  <si>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</si>
  <si>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</si>
  <si>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</si>
  <si>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</si>
  <si>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</si>
  <si>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</si>
  <si>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</si>
  <si>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</si>
  <si>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</si>
  <si>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</si>
  <si>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</si>
  <si>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</si>
  <si>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</si>
  <si>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</si>
  <si>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</si>
  <si>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</si>
  <si>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</si>
  <si>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</si>
  <si>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</si>
  <si>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</si>
  <si>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</si>
  <si>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</si>
  <si>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</si>
  <si>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</si>
  <si>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</si>
  <si>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</si>
  <si>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</si>
  <si>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</si>
  <si>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</si>
  <si>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</si>
  <si>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</si>
  <si>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</si>
  <si>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</si>
  <si>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</si>
  <si>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</si>
  <si>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</si>
  <si>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</si>
  <si>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</si>
  <si>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</si>
  <si>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</si>
  <si>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</si>
  <si>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</si>
  <si>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</si>
  <si>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</si>
  <si>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</si>
  <si>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</si>
  <si>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</si>
  <si>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</si>
  <si>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</si>
  <si>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</si>
  <si>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</si>
  <si>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</si>
  <si>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</si>
  <si>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</si>
  <si>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</si>
  <si>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</si>
  <si>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</si>
  <si>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</si>
  <si>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</si>
  <si>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</si>
  <si>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</si>
  <si>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</si>
  <si>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</si>
  <si>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</si>
  <si>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</si>
  <si>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</si>
  <si>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</si>
  <si>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</si>
  <si>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</si>
  <si>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</si>
  <si>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</si>
  <si>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</si>
  <si>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</si>
  <si>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</si>
  <si>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</si>
  <si>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</si>
  <si>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</si>
  <si>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</si>
  <si>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</si>
  <si>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</si>
  <si>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</si>
  <si>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</si>
  <si>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</si>
  <si>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</si>
  <si>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</si>
  <si>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</si>
  <si>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</si>
  <si>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</si>
  <si>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</si>
  <si>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</si>
  <si>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</si>
  <si>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</si>
  <si>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</si>
  <si>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</si>
  <si>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</si>
  <si>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</si>
  <si>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</si>
  <si>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</si>
  <si>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</si>
  <si>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</si>
  <si>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</si>
  <si>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</si>
  <si>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</si>
  <si>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</si>
  <si>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</si>
  <si>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</si>
  <si>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</si>
  <si>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</si>
  <si>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</si>
  <si>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</si>
  <si>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</si>
  <si>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</si>
  <si>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</si>
  <si>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</si>
  <si>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</si>
  <si>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</si>
  <si>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</si>
  <si>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</si>
  <si>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</si>
  <si>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</si>
  <si>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</si>
  <si>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</si>
  <si>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</si>
  <si>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</si>
  <si>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</si>
  <si>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</si>
  <si>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</si>
  <si>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</si>
  <si>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</si>
  <si>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</si>
  <si>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</si>
  <si>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</si>
  <si>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</si>
  <si>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</si>
  <si>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</si>
  <si>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</si>
  <si>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</si>
  <si>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</si>
  <si>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</si>
  <si>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</si>
  <si>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</si>
  <si>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</si>
  <si>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</si>
  <si>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</si>
  <si>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</si>
  <si>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</si>
  <si>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</si>
  <si>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</si>
  <si>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</si>
  <si>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</si>
  <si>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</si>
  <si>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</si>
  <si>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</si>
  <si>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</si>
  <si>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</si>
  <si>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</si>
  <si>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</si>
  <si>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</si>
  <si>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</si>
  <si>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</si>
  <si>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</si>
  <si>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</si>
  <si>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</si>
  <si>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</si>
  <si>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</si>
  <si>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</si>
  <si>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</si>
  <si>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</si>
  <si>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</si>
  <si>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</si>
  <si>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</si>
  <si>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</si>
  <si>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</si>
  <si>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</si>
  <si>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</si>
  <si>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</si>
  <si>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</si>
  <si>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</si>
  <si>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</si>
  <si>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</si>
  <si>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</si>
  <si>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</si>
  <si>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</si>
  <si>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</si>
  <si>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</si>
  <si>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</si>
  <si>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</si>
  <si>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</si>
  <si>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</si>
  <si>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</si>
  <si>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</si>
  <si>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</si>
  <si>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</si>
  <si>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</si>
  <si>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</si>
  <si>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</si>
  <si>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</si>
  <si>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</si>
  <si>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</si>
  <si>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</si>
  <si>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</si>
  <si>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</si>
  <si>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</si>
  <si>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</si>
  <si>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</si>
  <si>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</si>
  <si>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</si>
  <si>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</si>
  <si>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</si>
  <si>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</si>
  <si>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</si>
  <si>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</si>
  <si>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</si>
  <si>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</si>
  <si>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</si>
  <si>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</si>
  <si>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</si>
  <si>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</si>
  <si>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</si>
  <si>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</si>
  <si>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</si>
  <si>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</si>
  <si>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</si>
  <si>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</si>
  <si>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</si>
  <si>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</si>
  <si>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</si>
  <si>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</si>
  <si>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</si>
  <si>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</si>
  <si>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</si>
  <si>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</si>
  <si>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</si>
  <si>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</si>
  <si>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</si>
  <si>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</si>
  <si>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</si>
  <si>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</si>
  <si>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</si>
  <si>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</si>
  <si>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</si>
  <si>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</si>
  <si>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</si>
  <si>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</si>
  <si>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</si>
  <si>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</si>
  <si>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</si>
  <si>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</si>
  <si>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</si>
  <si>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</si>
  <si>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</si>
  <si>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</si>
  <si>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</si>
  <si>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</si>
  <si>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</si>
  <si>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</si>
  <si>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</si>
  <si>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</si>
  <si>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</si>
  <si>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</si>
  <si>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</si>
  <si>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</si>
  <si>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</si>
  <si>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</si>
  <si>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</si>
  <si>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</si>
  <si>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</si>
  <si>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</si>
  <si>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</si>
  <si>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</si>
  <si>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</si>
  <si>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</si>
  <si>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</si>
  <si>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</si>
  <si>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</si>
  <si>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</si>
  <si>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</si>
  <si>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</si>
  <si>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</si>
  <si>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</si>
  <si>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</si>
  <si>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</si>
  <si>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</si>
  <si>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</si>
  <si>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</si>
  <si>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</si>
  <si>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</si>
  <si>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</si>
  <si>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</si>
  <si>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</si>
  <si>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</si>
  <si>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</si>
  <si>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</si>
  <si>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</si>
  <si>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</si>
  <si>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</si>
  <si>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</si>
  <si>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</si>
  <si>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</si>
  <si>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</si>
  <si>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</si>
  <si>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</si>
  <si>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</si>
  <si>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</si>
  <si>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</si>
  <si>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</si>
  <si>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</si>
  <si>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</si>
  <si>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</si>
  <si>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</si>
  <si>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</si>
  <si>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</si>
  <si>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</si>
  <si>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</si>
  <si>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</si>
  <si>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</si>
  <si>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</si>
  <si>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</si>
  <si>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</si>
  <si>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</si>
  <si>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</si>
  <si>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</si>
  <si>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</si>
  <si>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</si>
  <si>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</si>
  <si>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</si>
  <si>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</si>
  <si>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</si>
  <si>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</si>
  <si>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</si>
  <si>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</si>
  <si>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</si>
  <si>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</si>
  <si>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</si>
  <si>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</si>
  <si>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</si>
  <si>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</si>
  <si>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</si>
  <si>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</si>
  <si>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</si>
  <si>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</si>
  <si>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</si>
  <si>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</si>
  <si>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</si>
  <si>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</si>
  <si>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</si>
  <si>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</si>
  <si>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</si>
  <si>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</si>
  <si>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</si>
  <si>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</si>
  <si>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</si>
  <si>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</si>
  <si>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</si>
  <si>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</si>
  <si>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</si>
  <si>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</si>
  <si>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</si>
  <si>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</si>
  <si>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</si>
  <si>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</si>
  <si>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</si>
  <si>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</si>
  <si>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</si>
  <si>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</si>
  <si>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</si>
  <si>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</si>
  <si>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</si>
  <si>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</si>
  <si>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</si>
  <si>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</si>
  <si>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</si>
  <si>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</si>
  <si>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</si>
  <si>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</si>
  <si>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</si>
  <si>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</si>
  <si>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</si>
  <si>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</si>
  <si>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</si>
  <si>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</si>
  <si>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</si>
  <si>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</si>
  <si>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</si>
  <si>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</si>
  <si>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</si>
  <si>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</si>
  <si>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</si>
  <si>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</si>
  <si>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</si>
  <si>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</si>
  <si>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</si>
  <si>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</si>
  <si>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</si>
  <si>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</si>
  <si>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</si>
  <si>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</si>
  <si>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</si>
  <si>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</si>
  <si>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</si>
  <si>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</si>
  <si>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</si>
  <si>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</si>
  <si>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</si>
  <si>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</si>
  <si>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</si>
  <si>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</si>
  <si>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</si>
  <si>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</si>
  <si>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</si>
  <si>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</si>
  <si>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</si>
  <si>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</si>
  <si>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</si>
  <si>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</si>
  <si>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</si>
  <si>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</si>
  <si>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</si>
  <si>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</si>
  <si>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</si>
  <si>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</si>
  <si>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</si>
  <si>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</si>
  <si>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</si>
  <si>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</si>
  <si>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</si>
  <si>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</si>
  <si>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</si>
  <si>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</si>
  <si>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</si>
  <si>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</si>
  <si>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</si>
  <si>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</si>
  <si>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</si>
  <si>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</si>
  <si>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</si>
  <si>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</si>
  <si>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</si>
  <si>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</si>
  <si>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</si>
  <si>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</si>
  <si>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</si>
  <si>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</si>
  <si>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</si>
  <si>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</si>
  <si>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</si>
  <si>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</si>
  <si>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</si>
  <si>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</si>
  <si>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</si>
  <si>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</si>
  <si>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</si>
  <si>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</si>
  <si>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</si>
  <si>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</si>
  <si>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</si>
  <si>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</si>
  <si>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</si>
  <si>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</si>
  <si>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</si>
  <si>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</si>
  <si>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</si>
  <si>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</si>
  <si>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</si>
  <si>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</si>
  <si>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</si>
  <si>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</si>
  <si>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</si>
  <si>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</si>
  <si>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</si>
  <si>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</si>
  <si>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</si>
  <si>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</si>
  <si>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</si>
  <si>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</si>
  <si>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</si>
  <si>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</si>
  <si>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</si>
  <si>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</si>
  <si>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</si>
  <si>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</si>
  <si>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</si>
  <si>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</si>
  <si>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</si>
  <si>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</si>
  <si>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</si>
  <si>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</si>
  <si>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</si>
  <si>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</si>
  <si>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</si>
  <si>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</si>
  <si>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</si>
  <si>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</si>
  <si>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</si>
  <si>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</si>
  <si>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</si>
  <si>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</si>
  <si>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</si>
  <si>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</si>
  <si>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</si>
  <si>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</si>
  <si>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</si>
  <si>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</si>
  <si>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</si>
  <si>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</si>
  <si>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</si>
  <si>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</si>
  <si>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</si>
  <si>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</si>
  <si>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</si>
  <si>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</si>
  <si>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</si>
  <si>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</si>
  <si>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</si>
  <si>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</si>
  <si>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</si>
  <si>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</si>
  <si>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</si>
  <si>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</si>
  <si>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</si>
  <si>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</si>
  <si>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</si>
  <si>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</si>
  <si>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</si>
  <si>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</si>
  <si>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</si>
  <si>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</si>
  <si>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</si>
  <si>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</si>
  <si>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</si>
  <si>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</si>
  <si>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</si>
  <si>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</si>
  <si>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</si>
  <si>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</si>
  <si>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</si>
  <si>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</si>
  <si>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</si>
  <si>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</si>
  <si>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</si>
  <si>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</si>
  <si>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</si>
  <si>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</si>
  <si>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</si>
  <si>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</si>
  <si>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</si>
  <si>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</si>
  <si>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</si>
  <si>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</si>
  <si>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</si>
  <si>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</si>
  <si>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</si>
  <si>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</si>
  <si>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</si>
  <si>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</si>
  <si>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</si>
  <si>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</si>
  <si>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</si>
  <si>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</si>
  <si>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</si>
  <si>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</si>
  <si>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</si>
  <si>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</si>
  <si>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</si>
  <si>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</si>
  <si>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</si>
  <si>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</si>
  <si>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</si>
  <si>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</si>
  <si>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</si>
  <si>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</si>
  <si>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</si>
  <si>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</si>
  <si>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</si>
  <si>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</si>
  <si>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</si>
  <si>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</si>
  <si>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</si>
  <si>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</si>
  <si>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</si>
  <si>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</si>
  <si>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</si>
  <si>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</si>
  <si>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</si>
  <si>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</si>
  <si>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</si>
  <si>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</si>
  <si>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</si>
  <si>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</si>
  <si>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</si>
  <si>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</si>
  <si>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</si>
  <si>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</si>
  <si>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</si>
  <si>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</si>
  <si>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</si>
  <si>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</si>
  <si>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</si>
  <si>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</si>
  <si>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</si>
  <si>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</si>
  <si>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</si>
  <si>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</si>
  <si>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</si>
  <si>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</si>
  <si>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</si>
  <si>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</si>
  <si>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</si>
  <si>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</si>
  <si>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</si>
  <si>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</si>
  <si>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</si>
  <si>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</si>
  <si>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</si>
  <si>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</si>
  <si>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</si>
  <si>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</si>
  <si>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</si>
  <si>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</si>
  <si>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</si>
  <si>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</si>
  <si>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</si>
  <si>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</si>
  <si>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</si>
  <si>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</si>
  <si>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</si>
  <si>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</si>
  <si>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</si>
  <si>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</si>
  <si>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</si>
  <si>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</si>
  <si>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</si>
  <si>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</si>
  <si>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</si>
  <si>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</si>
  <si>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</si>
  <si>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</si>
  <si>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</si>
  <si>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</si>
  <si>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</si>
  <si>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</si>
  <si>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</si>
  <si>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</si>
  <si>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</si>
  <si>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</si>
  <si>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</si>
  <si>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</si>
  <si>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</si>
  <si>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</si>
  <si>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</si>
  <si>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</si>
  <si>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</si>
  <si>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</si>
  <si>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</si>
  <si>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</si>
  <si>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</si>
  <si>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</si>
  <si>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</si>
  <si>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</si>
  <si>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</si>
  <si>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</si>
  <si>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</si>
  <si>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</si>
  <si>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</si>
  <si>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</si>
  <si>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</si>
  <si>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</si>
  <si>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</si>
  <si>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</si>
  <si>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</si>
  <si>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</si>
  <si>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</si>
  <si>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</si>
  <si>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</si>
  <si>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</si>
  <si>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</si>
  <si>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</si>
  <si>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</si>
  <si>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</si>
  <si>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</si>
  <si>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</si>
  <si>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</si>
  <si>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</si>
  <si>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</si>
  <si>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</si>
  <si>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</si>
  <si>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</si>
  <si>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</si>
  <si>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</si>
  <si>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</si>
  <si>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</si>
  <si>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</si>
  <si>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</si>
  <si>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</si>
  <si>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</si>
  <si>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</si>
  <si>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</si>
  <si>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</si>
  <si>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</si>
  <si>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</si>
  <si>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</si>
  <si>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</si>
  <si>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</si>
  <si>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</si>
  <si>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</si>
  <si>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</si>
  <si>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</si>
  <si>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</si>
  <si>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</si>
  <si>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</si>
  <si>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</si>
  <si>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</si>
  <si>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</si>
  <si>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</si>
  <si>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</si>
  <si>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</si>
  <si>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</si>
  <si>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</si>
  <si>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</si>
  <si>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</si>
  <si>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</si>
  <si>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</si>
  <si>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</si>
  <si>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</si>
  <si>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</si>
  <si>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</si>
  <si>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</si>
  <si>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</si>
  <si>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</si>
  <si>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</si>
  <si>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</si>
  <si>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</si>
  <si>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</si>
  <si>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</si>
  <si>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</si>
  <si>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</si>
  <si>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</si>
  <si>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</si>
  <si>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</si>
  <si>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</si>
  <si>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</si>
  <si>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</si>
  <si>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</si>
  <si>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</si>
  <si>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</si>
  <si>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</si>
  <si>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</si>
  <si>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</si>
  <si>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</si>
  <si>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</si>
  <si>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</si>
  <si>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</si>
  <si>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</si>
  <si>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</si>
  <si>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</si>
  <si>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</si>
  <si>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</si>
  <si>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</si>
  <si>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</si>
  <si>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</si>
  <si>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</si>
  <si>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</si>
  <si>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</si>
  <si>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</si>
  <si>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</si>
  <si>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</si>
  <si>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</si>
  <si>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</si>
  <si>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</si>
  <si>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</si>
  <si>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</si>
  <si>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</si>
  <si>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</si>
  <si>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</si>
  <si>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</si>
  <si>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</si>
  <si>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</si>
  <si>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</si>
  <si>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</si>
  <si>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</si>
  <si>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</si>
  <si>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</si>
  <si>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</si>
  <si>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</si>
  <si>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</si>
  <si>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</si>
  <si>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</si>
  <si>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</si>
  <si>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</si>
  <si>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</si>
  <si>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</si>
  <si>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</si>
  <si>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</si>
  <si>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</si>
  <si>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</si>
  <si>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</si>
  <si>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</si>
  <si>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</si>
  <si>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</si>
  <si>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</si>
  <si>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</si>
  <si>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</si>
  <si>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</si>
  <si>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</si>
  <si>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</si>
  <si>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</si>
  <si>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</si>
  <si>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</si>
  <si>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</si>
  <si>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</si>
  <si>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</si>
  <si>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</si>
  <si>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</si>
  <si>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</si>
  <si>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</si>
  <si>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</si>
  <si>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</si>
  <si>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</si>
  <si>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</si>
  <si>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</si>
  <si>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</si>
  <si>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</si>
  <si>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</si>
  <si>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</si>
  <si>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</si>
  <si>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</si>
  <si>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</si>
  <si>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</si>
  <si>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</si>
  <si>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</si>
  <si>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</si>
  <si>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</si>
  <si>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</si>
  <si>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</si>
  <si>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</si>
  <si>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</si>
  <si>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</si>
  <si>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</si>
  <si>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</si>
  <si>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</si>
  <si>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</si>
  <si>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</si>
  <si>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</si>
  <si>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</si>
  <si>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</si>
  <si>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</si>
  <si>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</si>
  <si>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</si>
  <si>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</si>
  <si>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</si>
  <si>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</si>
  <si>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</si>
  <si>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</si>
  <si>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</si>
  <si>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</si>
  <si>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</si>
  <si>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</si>
  <si>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</si>
  <si>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</si>
  <si>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</si>
  <si>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</si>
  <si>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</si>
  <si>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</si>
  <si>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</si>
  <si>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</si>
  <si>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</si>
  <si>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</si>
  <si>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</si>
  <si>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</si>
  <si>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</si>
  <si>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</si>
  <si>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</si>
  <si>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</si>
  <si>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</si>
  <si>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</si>
  <si>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</si>
  <si>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</si>
  <si>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</si>
  <si>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</si>
  <si>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</si>
  <si>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</si>
  <si>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</si>
  <si>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</si>
  <si>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</si>
  <si>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</si>
  <si>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</si>
  <si>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</si>
  <si>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</si>
  <si>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</si>
  <si>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</si>
  <si>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</si>
  <si>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</si>
  <si>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</si>
  <si>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</si>
  <si>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</si>
  <si>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</si>
  <si>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</si>
  <si>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</si>
  <si>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</si>
  <si>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</si>
  <si>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</si>
  <si>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</si>
  <si>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</si>
  <si>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</si>
  <si>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</si>
  <si>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</si>
  <si>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</si>
  <si>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</si>
  <si>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</si>
  <si>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</si>
  <si>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</si>
  <si>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</si>
  <si>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</si>
  <si>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</si>
  <si>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</si>
  <si>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</si>
  <si>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</si>
  <si>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</si>
  <si>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</si>
  <si>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</si>
  <si>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</si>
  <si>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</si>
  <si>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</si>
  <si>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</si>
  <si>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</si>
  <si>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</si>
  <si>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</si>
  <si>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</si>
  <si>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</si>
  <si>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</si>
  <si>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</si>
  <si>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</si>
  <si>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</si>
  <si>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</si>
  <si>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</si>
  <si>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</si>
  <si>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</si>
  <si>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</si>
  <si>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</si>
  <si>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</si>
  <si>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</si>
  <si>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</si>
  <si>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</si>
  <si>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</si>
  <si>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</si>
  <si>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</si>
  <si>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</si>
  <si>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</si>
  <si>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</si>
  <si>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</si>
  <si>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</si>
  <si>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</si>
  <si>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</si>
  <si>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</si>
  <si>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</si>
  <si>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</si>
  <si>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</si>
  <si>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</si>
  <si>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</si>
  <si>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</si>
  <si>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</si>
  <si>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</si>
  <si>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</si>
  <si>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</si>
  <si>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</si>
  <si>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</si>
  <si>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</si>
  <si>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</si>
  <si>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</si>
  <si>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</si>
  <si>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</si>
  <si>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</si>
  <si>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</si>
  <si>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</si>
  <si>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</si>
  <si>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</si>
  <si>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</si>
  <si>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</si>
  <si>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</si>
  <si>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</si>
  <si>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</si>
  <si>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</si>
  <si>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</si>
  <si>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</si>
  <si>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</si>
  <si>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</si>
  <si>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</si>
  <si>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</si>
  <si>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</si>
  <si>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</si>
  <si>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</si>
  <si>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</si>
  <si>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</si>
  <si>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</si>
  <si>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</si>
  <si>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</si>
  <si>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</si>
  <si>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</si>
  <si>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</si>
  <si>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</si>
  <si>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</si>
  <si>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</si>
  <si>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</si>
  <si>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</si>
  <si>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</si>
  <si>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</si>
  <si>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</si>
  <si>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</si>
  <si>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</si>
  <si>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</si>
  <si>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</si>
  <si>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</si>
  <si>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</si>
  <si>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</si>
  <si>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</si>
  <si>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</si>
  <si>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</si>
  <si>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</si>
  <si>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</si>
  <si>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</si>
  <si>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</si>
  <si>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</si>
  <si>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</si>
  <si>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</si>
  <si>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</si>
  <si>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</si>
  <si>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</si>
  <si>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</si>
  <si>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</si>
  <si>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</si>
  <si>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</si>
  <si>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</si>
  <si>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</si>
  <si>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</si>
  <si>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</si>
  <si>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</si>
  <si>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</si>
  <si>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</si>
  <si>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</si>
  <si>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</si>
  <si>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</si>
  <si>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</si>
  <si>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</si>
  <si>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</si>
  <si>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</si>
  <si>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</si>
  <si>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</si>
  <si>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</si>
  <si>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</si>
  <si>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</si>
  <si>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</si>
  <si>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</si>
  <si>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</si>
  <si>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</si>
  <si>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</si>
  <si>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</si>
  <si>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</si>
  <si>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</si>
  <si>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</si>
  <si>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</si>
  <si>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</si>
  <si>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</si>
  <si>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</si>
  <si>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</si>
  <si>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</si>
  <si>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</si>
  <si>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</si>
  <si>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</si>
  <si>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</si>
  <si>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</si>
  <si>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</si>
  <si>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</si>
  <si>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</si>
  <si>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</si>
  <si>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</si>
  <si>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</si>
  <si>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</si>
  <si>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</si>
  <si>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</si>
  <si>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</si>
  <si>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</si>
  <si>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</si>
  <si>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</si>
  <si>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</si>
  <si>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</si>
  <si>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</si>
  <si>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</si>
  <si>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</si>
  <si>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</si>
  <si>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</si>
  <si>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</si>
  <si>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</si>
  <si>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</si>
  <si>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</si>
  <si>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</si>
  <si>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</si>
  <si>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</si>
  <si>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</si>
  <si>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</si>
  <si>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</si>
  <si>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</si>
  <si>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</si>
  <si>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</si>
  <si>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</si>
  <si>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</si>
  <si>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</si>
  <si>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</si>
  <si>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</si>
  <si>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</si>
  <si>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</si>
  <si>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</si>
  <si>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</si>
  <si>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</si>
  <si>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</si>
  <si>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</si>
  <si>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</si>
  <si>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</si>
  <si>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</si>
  <si>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</si>
  <si>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</si>
  <si>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</si>
  <si>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</si>
  <si>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</si>
  <si>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</si>
  <si>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</si>
  <si>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</si>
  <si>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</si>
  <si>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</si>
  <si>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</si>
  <si>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</si>
  <si>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</si>
  <si>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</si>
  <si>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</si>
  <si>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</si>
  <si>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</si>
  <si>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</si>
  <si>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</si>
  <si>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</si>
  <si>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</si>
  <si>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</si>
  <si>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</si>
  <si>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</si>
  <si>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</si>
  <si>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</si>
  <si>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</si>
  <si>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</si>
  <si>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</si>
  <si>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</si>
  <si>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</si>
  <si>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</si>
  <si>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</si>
  <si>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</si>
  <si>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</si>
  <si>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</si>
  <si>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</si>
  <si>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</si>
  <si>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</si>
  <si>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</si>
  <si>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</si>
  <si>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</si>
  <si>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</si>
  <si>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</si>
  <si>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</si>
  <si>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</si>
  <si>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</si>
  <si>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</si>
  <si>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</si>
  <si>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</si>
  <si>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</si>
  <si>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</si>
  <si>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</si>
  <si>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</si>
  <si>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</si>
  <si>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</si>
  <si>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</si>
  <si>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</si>
  <si>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</si>
  <si>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</si>
  <si>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</si>
  <si>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</si>
  <si>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</si>
  <si>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</si>
  <si>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</si>
  <si>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</si>
  <si>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</si>
  <si>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</si>
  <si>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</si>
  <si>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</si>
  <si>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</si>
  <si>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</si>
  <si>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</si>
  <si>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</si>
  <si>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</si>
  <si>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</si>
  <si>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</si>
  <si>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</si>
  <si>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</si>
  <si>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</si>
  <si>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</si>
  <si>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</si>
  <si>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</si>
  <si>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</si>
  <si>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</si>
  <si>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</si>
  <si>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</si>
  <si>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</si>
  <si>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</si>
  <si>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</si>
  <si>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</si>
  <si>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</si>
  <si>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</si>
  <si>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</si>
  <si>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</si>
  <si>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</si>
  <si>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</si>
  <si>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</si>
  <si>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</si>
  <si>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</si>
  <si>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</si>
  <si>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</si>
  <si>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</si>
  <si>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</si>
  <si>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</si>
  <si>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</si>
  <si>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</si>
  <si>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</si>
  <si>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</si>
  <si>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</si>
  <si>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</si>
  <si>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</si>
  <si>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</si>
  <si>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</si>
  <si>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</si>
  <si>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</si>
  <si>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</si>
  <si>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</si>
  <si>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</si>
  <si>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</si>
  <si>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</si>
  <si>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</si>
  <si>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</si>
  <si>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</si>
  <si>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</si>
  <si>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</si>
  <si>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</si>
  <si>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</si>
  <si>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</si>
  <si>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</si>
  <si>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</si>
  <si>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</si>
  <si>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</si>
  <si>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</si>
  <si>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</si>
  <si>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</si>
  <si>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</si>
  <si>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</si>
  <si>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</si>
  <si>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</si>
  <si>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</si>
  <si>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</si>
  <si>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</si>
  <si>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</si>
  <si>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</si>
  <si>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</si>
  <si>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</si>
  <si>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</si>
  <si>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</si>
  <si>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</si>
  <si>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</si>
  <si>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</si>
  <si>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</si>
  <si>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</si>
  <si>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</si>
  <si>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</si>
  <si>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</si>
  <si>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</si>
  <si>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</si>
  <si>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</si>
  <si>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</si>
  <si>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</si>
  <si>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</si>
  <si>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</si>
  <si>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</si>
  <si>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</si>
  <si>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</si>
  <si>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</si>
  <si>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</si>
  <si>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</si>
  <si>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</si>
  <si>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</si>
  <si>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</si>
  <si>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</si>
  <si>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</si>
  <si>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</si>
  <si>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</si>
  <si>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</si>
  <si>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</si>
  <si>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</si>
  <si>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</si>
  <si>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</si>
  <si>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</si>
  <si>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</si>
  <si>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</si>
  <si>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</si>
  <si>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</si>
  <si>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</si>
  <si>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</si>
  <si>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</si>
  <si>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</si>
  <si>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</si>
  <si>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</si>
  <si>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</si>
  <si>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</si>
  <si>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</si>
  <si>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</si>
  <si>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</si>
  <si>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</si>
  <si>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</si>
  <si>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</si>
  <si>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</si>
  <si>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</si>
  <si>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</si>
  <si>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</si>
  <si>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</si>
  <si>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</si>
  <si>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</si>
  <si>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</si>
  <si>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</si>
  <si>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</si>
  <si>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</si>
  <si>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</si>
  <si>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</si>
  <si>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</si>
  <si>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</si>
  <si>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</si>
  <si>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</si>
  <si>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</si>
  <si>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</si>
  <si>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</si>
  <si>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</si>
  <si>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</si>
  <si>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</si>
  <si>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</si>
  <si>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</si>
  <si>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</si>
  <si>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</si>
  <si>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</si>
  <si>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</si>
  <si>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</si>
  <si>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</si>
  <si>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</si>
  <si>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</si>
  <si>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</si>
  <si>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</si>
  <si>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</si>
  <si>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</si>
  <si>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</si>
  <si>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</si>
  <si>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</si>
  <si>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</si>
  <si>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</si>
  <si>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</si>
  <si>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</si>
  <si>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</si>
  <si>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</si>
  <si>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</si>
  <si>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</si>
  <si>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</si>
  <si>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</si>
  <si>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</si>
  <si>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</si>
  <si>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</si>
  <si>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</si>
  <si>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</si>
  <si>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</si>
  <si>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</si>
  <si>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</si>
  <si>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</si>
  <si>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</si>
  <si>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</si>
  <si>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</si>
  <si>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</si>
  <si>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</si>
  <si>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</si>
  <si>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</si>
  <si>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</si>
  <si>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</si>
  <si>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</si>
  <si>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</si>
  <si>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</si>
  <si>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</si>
  <si>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</si>
  <si>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</si>
  <si>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</si>
  <si>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</si>
  <si>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</si>
  <si>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</si>
  <si>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</si>
  <si>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</si>
  <si>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</si>
  <si>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</si>
  <si>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</si>
  <si>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</si>
  <si>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</si>
  <si>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</si>
  <si>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</si>
  <si>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</si>
  <si>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</si>
  <si>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</si>
  <si>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</si>
  <si>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</si>
  <si>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</si>
  <si>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</si>
  <si>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</si>
  <si>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</si>
  <si>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</si>
  <si>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</si>
  <si>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</si>
  <si>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</si>
  <si>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</si>
  <si>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</si>
  <si>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</si>
  <si>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</si>
  <si>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</si>
  <si>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</si>
  <si>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</si>
  <si>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</si>
  <si>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</si>
  <si>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</si>
  <si>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</si>
  <si>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</si>
  <si>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</si>
  <si>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</si>
  <si>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</si>
  <si>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</si>
  <si>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</si>
  <si>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</si>
  <si>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</si>
  <si>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</si>
  <si>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</si>
  <si>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</si>
  <si>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</si>
  <si>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</si>
  <si>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</si>
  <si>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</si>
  <si>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</si>
  <si>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</si>
  <si>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</si>
  <si>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</si>
  <si>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</si>
  <si>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</si>
  <si>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</si>
  <si>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</si>
  <si>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</si>
  <si>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</si>
  <si>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</si>
  <si>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</si>
  <si>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</si>
  <si>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</si>
  <si>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</si>
  <si>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</si>
  <si>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</si>
  <si>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</si>
  <si>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</si>
  <si>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</si>
  <si>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</si>
  <si>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</si>
  <si>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</si>
  <si>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</si>
  <si>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</si>
  <si>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</si>
  <si>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</si>
  <si>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</si>
  <si>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</si>
  <si>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</si>
  <si>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</si>
  <si>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</si>
  <si>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</si>
  <si>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</si>
  <si>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</si>
  <si>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</si>
  <si>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</si>
  <si>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</si>
  <si>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</si>
  <si>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</si>
  <si>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</si>
  <si>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</si>
  <si>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</si>
  <si>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</si>
  <si>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</si>
  <si>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</si>
  <si>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</si>
  <si>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</si>
  <si>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</si>
  <si>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</si>
  <si>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</si>
  <si>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</si>
  <si>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</si>
  <si>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</si>
  <si>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</si>
  <si>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</si>
  <si>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</si>
  <si>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</si>
  <si>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</si>
  <si>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</si>
  <si>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</si>
  <si>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</si>
  <si>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</si>
  <si>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</si>
  <si>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</si>
  <si>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</si>
  <si>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</si>
  <si>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</si>
  <si>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</si>
  <si>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</si>
  <si>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</si>
  <si>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</si>
  <si>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</si>
  <si>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</si>
  <si>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</si>
  <si>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</si>
  <si>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</si>
  <si>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</si>
  <si>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</si>
  <si>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</si>
  <si>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</si>
  <si>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</si>
  <si>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</si>
  <si>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</si>
  <si>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</si>
  <si>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</si>
  <si>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</si>
  <si>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</si>
  <si>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</si>
  <si>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</si>
  <si>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</si>
  <si>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</si>
  <si>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</si>
  <si>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</si>
  <si>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</si>
  <si>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</si>
  <si>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</si>
  <si>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</si>
  <si>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</si>
  <si>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</si>
  <si>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</si>
  <si>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</si>
  <si>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</si>
  <si>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</si>
  <si>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</si>
  <si>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</si>
  <si>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</si>
  <si>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</si>
  <si>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</si>
  <si>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</si>
  <si>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</si>
  <si>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</si>
  <si>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</si>
  <si>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</si>
  <si>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</si>
  <si>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</si>
  <si>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</si>
  <si>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</si>
  <si>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</si>
  <si>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</si>
  <si>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</si>
  <si>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</si>
  <si>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</si>
  <si>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</si>
  <si>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</si>
  <si>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</si>
  <si>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</si>
  <si>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</si>
  <si>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</si>
  <si>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</si>
  <si>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</si>
  <si>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</si>
  <si>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</si>
  <si>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</si>
  <si>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</si>
  <si>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</si>
  <si>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</si>
  <si>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</si>
  <si>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</si>
  <si>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</si>
  <si>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</si>
  <si>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</si>
  <si>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</si>
  <si>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</si>
  <si>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</si>
  <si>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</si>
  <si>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</si>
  <si>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</si>
  <si>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</si>
  <si>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</si>
  <si>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</si>
  <si>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</si>
  <si>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</si>
  <si>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</si>
  <si>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</si>
  <si>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</si>
  <si>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</si>
  <si>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</si>
  <si>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</si>
  <si>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</si>
  <si>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</si>
  <si>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</si>
  <si>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</si>
  <si>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</si>
  <si>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</si>
  <si>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</si>
  <si>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</si>
  <si>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</si>
  <si>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</si>
  <si>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</si>
  <si>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</si>
  <si>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</si>
  <si>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</si>
  <si>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</si>
  <si>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</si>
  <si>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</si>
  <si>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</si>
  <si>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</si>
  <si>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</si>
  <si>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</si>
  <si>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</si>
  <si>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</si>
  <si>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</si>
  <si>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</si>
  <si>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</si>
  <si>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</si>
  <si>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</si>
  <si>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</si>
  <si>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</si>
  <si>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</si>
  <si>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</si>
  <si>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</si>
  <si>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</si>
  <si>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</si>
  <si>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</si>
  <si>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</si>
  <si>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</si>
  <si>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</si>
  <si>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</si>
  <si>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</si>
  <si>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</si>
  <si>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</si>
  <si>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</si>
  <si>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</si>
  <si>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</si>
  <si>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</si>
  <si>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</si>
  <si>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</si>
  <si>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</si>
  <si>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</si>
  <si>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</si>
  <si>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</si>
  <si>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</si>
  <si>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</si>
  <si>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</si>
  <si>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</si>
  <si>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</si>
  <si>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</si>
  <si>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</si>
  <si>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</si>
  <si>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</si>
  <si>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</si>
  <si>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</si>
  <si>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</si>
  <si>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</si>
  <si>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</si>
  <si>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</si>
  <si>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</si>
  <si>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</si>
  <si>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</si>
  <si>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</si>
  <si>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</si>
  <si>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</si>
  <si>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</si>
  <si>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</si>
  <si>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</si>
  <si>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</si>
  <si>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</si>
  <si>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</si>
  <si>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</si>
  <si>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</si>
  <si>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</si>
  <si>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</si>
  <si>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</si>
  <si>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</si>
  <si>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</si>
  <si>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</si>
  <si>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</si>
  <si>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</si>
  <si>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</si>
  <si>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</si>
  <si>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</si>
  <si>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</si>
  <si>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</si>
  <si>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</si>
  <si>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</si>
  <si>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</si>
  <si>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</si>
  <si>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</si>
  <si>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</si>
  <si>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</si>
  <si>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</si>
  <si>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</si>
  <si>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</si>
  <si>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</si>
  <si>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</si>
  <si>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</si>
  <si>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</si>
  <si>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</si>
  <si>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</si>
  <si>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</si>
  <si>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</si>
  <si>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</si>
  <si>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</si>
  <si>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</si>
  <si>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</si>
  <si>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</si>
  <si>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</si>
  <si>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</si>
  <si>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</si>
  <si>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</si>
  <si>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</si>
  <si>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</si>
  <si>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</si>
  <si>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</si>
  <si>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</si>
  <si>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</si>
  <si>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</si>
  <si>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</si>
  <si>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</si>
  <si>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</si>
  <si>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</si>
  <si>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</si>
  <si>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</si>
  <si>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</si>
  <si>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</si>
  <si>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</si>
  <si>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</si>
  <si>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</si>
  <si>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</si>
  <si>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</si>
  <si>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</si>
  <si>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</si>
  <si>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</si>
  <si>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</si>
  <si>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</si>
  <si>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</si>
  <si>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</si>
  <si>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</si>
  <si>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</si>
  <si>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</si>
  <si>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</si>
  <si>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</si>
  <si>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</si>
  <si>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</si>
  <si>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</si>
  <si>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</si>
  <si>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</si>
  <si>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</si>
  <si>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</si>
  <si>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</si>
  <si>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</si>
  <si>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</si>
  <si>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</si>
  <si>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</si>
  <si>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</si>
  <si>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</si>
  <si>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</si>
  <si>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</si>
  <si>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</si>
  <si>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</si>
  <si>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</si>
  <si>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</si>
  <si>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</si>
  <si>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</si>
  <si>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</si>
  <si>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</si>
  <si>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</si>
  <si>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</si>
  <si>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</si>
  <si>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</si>
  <si>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</si>
  <si>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</si>
  <si>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</si>
  <si>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</si>
  <si>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</si>
  <si>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</si>
  <si>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</si>
  <si>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</si>
  <si>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</si>
  <si>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</si>
  <si>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</si>
  <si>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</si>
  <si>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</si>
  <si>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</si>
  <si>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</si>
  <si>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</si>
  <si>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</si>
  <si>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</si>
  <si>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</si>
  <si>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</si>
  <si>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</si>
  <si>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</si>
  <si>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</si>
  <si>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</si>
  <si>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</si>
  <si>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</si>
  <si>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</si>
  <si>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</si>
  <si>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</si>
  <si>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</si>
  <si>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</si>
  <si>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</si>
  <si>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</si>
  <si>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</si>
  <si>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</si>
  <si>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</si>
  <si>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</si>
  <si>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</si>
  <si>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</si>
  <si>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</si>
  <si>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</si>
  <si>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</si>
  <si>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</si>
  <si>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</si>
  <si>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</si>
  <si>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</si>
  <si>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</si>
  <si>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</si>
  <si>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</si>
  <si>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</si>
  <si>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</si>
  <si>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</si>
  <si>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</si>
  <si>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</si>
  <si>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</si>
  <si>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</si>
  <si>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</si>
  <si>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</si>
  <si>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</si>
  <si>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</si>
  <si>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</si>
  <si>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</si>
  <si>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</si>
  <si>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</si>
  <si>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</si>
  <si>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</si>
  <si>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</si>
  <si>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</si>
  <si>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</si>
  <si>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</si>
  <si>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</si>
  <si>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</si>
  <si>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</si>
  <si>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</si>
  <si>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</si>
  <si>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</si>
  <si>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</si>
  <si>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</si>
  <si>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</si>
  <si>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</si>
  <si>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</si>
  <si>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</si>
  <si>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</si>
  <si>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</si>
  <si>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</si>
  <si>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</si>
  <si>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</si>
  <si>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</si>
  <si>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</si>
  <si>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</si>
  <si>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</si>
  <si>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</si>
  <si>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</si>
  <si>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</si>
  <si>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</si>
  <si>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</si>
  <si>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</si>
  <si>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</si>
  <si>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</si>
  <si>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</si>
  <si>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</si>
  <si>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</si>
  <si>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</si>
  <si>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</si>
  <si>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</si>
  <si>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</si>
  <si>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</si>
  <si>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</si>
  <si>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</si>
  <si>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</si>
  <si>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</si>
  <si>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</si>
  <si>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</si>
  <si>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</si>
  <si>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</si>
  <si>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</si>
  <si>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</si>
  <si>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</si>
  <si>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</si>
  <si>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</si>
  <si>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</si>
  <si>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</si>
  <si>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</si>
  <si>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</si>
  <si>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</si>
  <si>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</si>
  <si>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</si>
  <si>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</si>
  <si>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</si>
  <si>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</si>
  <si>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</si>
  <si>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</si>
  <si>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</si>
  <si>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</si>
  <si>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</si>
  <si>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</si>
  <si>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</si>
  <si>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</si>
  <si>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</si>
  <si>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</si>
  <si>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</si>
  <si>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</si>
  <si>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</si>
  <si>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</si>
  <si>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</si>
  <si>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</si>
  <si>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</si>
  <si>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</si>
  <si>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</si>
  <si>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</si>
  <si>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</si>
  <si>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</si>
  <si>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</si>
  <si>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</si>
  <si>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</si>
  <si>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</si>
  <si>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</si>
  <si>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</si>
  <si>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</si>
  <si>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</si>
  <si>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</si>
  <si>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</si>
  <si>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</si>
  <si>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</si>
  <si>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</si>
  <si>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</si>
  <si>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</si>
  <si>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</si>
  <si>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</si>
  <si>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</si>
  <si>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</si>
  <si>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</si>
  <si>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</si>
  <si>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</si>
  <si>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</si>
  <si>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</si>
  <si>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</si>
  <si>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</si>
  <si>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</si>
  <si>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</si>
  <si>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</si>
  <si>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</si>
  <si>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</si>
  <si>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</si>
  <si>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</si>
  <si>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</si>
  <si>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</si>
  <si>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</si>
  <si>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</si>
  <si>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</si>
  <si>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</si>
  <si>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</si>
  <si>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</si>
  <si>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</si>
  <si>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</si>
  <si>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</si>
  <si>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</si>
  <si>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</si>
  <si>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</si>
  <si>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</si>
  <si>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</si>
  <si>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</si>
  <si>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</si>
  <si>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</si>
  <si>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</si>
  <si>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</si>
  <si>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</si>
  <si>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</si>
  <si>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</si>
  <si>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</si>
  <si>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</si>
  <si>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</si>
  <si>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</si>
  <si>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</si>
  <si>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</si>
  <si>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</si>
  <si>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</si>
  <si>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</si>
  <si>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</si>
  <si>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</si>
  <si>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</si>
  <si>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</si>
  <si>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</si>
  <si>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</si>
  <si>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</si>
  <si>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</si>
  <si>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</si>
  <si>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</si>
  <si>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</si>
  <si>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</si>
  <si>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</si>
  <si>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</si>
  <si>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</si>
  <si>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</si>
  <si>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</si>
  <si>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</si>
  <si>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</si>
  <si>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</si>
  <si>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</si>
  <si>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</si>
  <si>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</si>
  <si>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</si>
  <si>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</si>
  <si>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</si>
  <si>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</si>
  <si>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</si>
  <si>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</si>
  <si>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</si>
  <si>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</si>
  <si>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</si>
  <si>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</si>
  <si>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</si>
  <si>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</si>
  <si>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</si>
  <si>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</si>
  <si>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</si>
  <si>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</si>
  <si>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</si>
  <si>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</si>
  <si>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</si>
  <si>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</si>
  <si>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</si>
  <si>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</si>
  <si>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</si>
  <si>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</si>
  <si>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</si>
  <si>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</si>
  <si>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</si>
  <si>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</si>
  <si>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</si>
  <si>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</si>
  <si>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</si>
  <si>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</si>
  <si>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</si>
  <si>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</si>
  <si>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</si>
  <si>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</si>
  <si>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</si>
  <si>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</si>
  <si>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</si>
  <si>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</si>
  <si>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</si>
  <si>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</si>
  <si>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</si>
  <si>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</si>
  <si>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</si>
  <si>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</si>
  <si>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</si>
  <si>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</si>
  <si>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</si>
  <si>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</si>
  <si>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</si>
  <si>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</si>
  <si>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</si>
  <si>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</si>
  <si>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</si>
  <si>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</si>
  <si>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</si>
  <si>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</si>
  <si>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</si>
  <si>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</si>
  <si>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</si>
  <si>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</si>
  <si>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</si>
  <si>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</si>
  <si>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</si>
  <si>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</si>
  <si>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</si>
  <si>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</si>
  <si>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</si>
  <si>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</si>
  <si>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</si>
  <si>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</si>
  <si>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</si>
  <si>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</si>
  <si>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</si>
  <si>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</si>
  <si>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</si>
  <si>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</si>
  <si>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</si>
  <si>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</si>
  <si>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</si>
  <si>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</si>
  <si>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</si>
  <si>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</si>
  <si>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</si>
  <si>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</si>
  <si>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</si>
  <si>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</si>
  <si>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</si>
  <si>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</si>
  <si>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</si>
  <si>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</si>
  <si>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</si>
  <si>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</si>
  <si>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</si>
  <si>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</si>
  <si>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</si>
  <si>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</si>
  <si>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</si>
  <si>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</si>
  <si>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</si>
  <si>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</si>
  <si>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</si>
  <si>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</si>
  <si>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</si>
  <si>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</si>
  <si>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</si>
  <si>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</si>
  <si>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</si>
  <si>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</si>
  <si>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</si>
  <si>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</si>
  <si>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</si>
  <si>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</si>
  <si>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</si>
  <si>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</si>
  <si>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</si>
  <si>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</si>
  <si>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</si>
  <si>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</si>
  <si>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</si>
  <si>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</si>
  <si>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</si>
  <si>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</si>
  <si>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</si>
  <si>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</si>
  <si>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</si>
  <si>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</si>
  <si>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</si>
  <si>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</si>
  <si>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</si>
  <si>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</si>
  <si>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</si>
  <si>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</si>
  <si>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</si>
  <si>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</si>
  <si>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</si>
  <si>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</si>
  <si>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</si>
  <si>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</si>
  <si>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</si>
  <si>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</si>
  <si>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</si>
  <si>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</si>
  <si>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</si>
  <si>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</si>
  <si>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</si>
  <si>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</si>
  <si>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</si>
  <si>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</si>
  <si>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</si>
  <si>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</si>
  <si>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</si>
  <si>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</si>
  <si>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</si>
  <si>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</si>
  <si>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</si>
  <si>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</si>
  <si>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</si>
  <si>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</si>
  <si>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</si>
  <si>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</si>
  <si>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</si>
  <si>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</si>
  <si>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</si>
  <si>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</si>
  <si>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</si>
  <si>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</si>
  <si>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</si>
  <si>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</si>
  <si>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</si>
  <si>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</si>
  <si>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</si>
  <si>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</si>
  <si>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</si>
  <si>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</si>
  <si>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</si>
  <si>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</si>
  <si>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</si>
  <si>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</si>
  <si>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</si>
  <si>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</si>
  <si>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</si>
  <si>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</si>
  <si>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</si>
  <si>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</si>
  <si>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</si>
  <si>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</si>
  <si>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</si>
  <si>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</si>
  <si>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</si>
  <si>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</si>
  <si>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</si>
  <si>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</si>
  <si>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</si>
  <si>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</si>
  <si>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</si>
  <si>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</si>
  <si>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</si>
  <si>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</si>
  <si>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</si>
  <si>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</si>
  <si>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</si>
  <si>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</si>
  <si>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</si>
  <si>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</si>
  <si>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</si>
  <si>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</si>
  <si>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</si>
  <si>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</si>
  <si>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</si>
  <si>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</si>
  <si>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</si>
  <si>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</si>
  <si>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</si>
  <si>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</si>
  <si>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</si>
  <si>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</si>
  <si>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</si>
  <si>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</si>
  <si>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</si>
  <si>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</si>
  <si>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</si>
  <si>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</si>
  <si>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</si>
  <si>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</si>
  <si>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</si>
  <si>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</si>
  <si>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</si>
  <si>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</si>
  <si>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</si>
  <si>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</si>
  <si>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</si>
  <si>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</si>
  <si>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</si>
  <si>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</si>
  <si>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</si>
  <si>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</si>
  <si>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</si>
  <si>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</si>
  <si>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</si>
  <si>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</si>
  <si>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</si>
  <si>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</si>
  <si>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</si>
  <si>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</si>
  <si>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</si>
  <si>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</si>
  <si>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</si>
  <si>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</si>
  <si>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</si>
  <si>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</si>
  <si>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</si>
  <si>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</si>
  <si>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</si>
  <si>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</si>
  <si>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</si>
  <si>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</si>
  <si>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</si>
  <si>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</si>
  <si>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</si>
  <si>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</si>
  <si>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</si>
  <si>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</si>
  <si>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</si>
  <si>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</si>
  <si>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</si>
  <si>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</si>
  <si>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</si>
  <si>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</si>
  <si>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</si>
  <si>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</si>
  <si>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</si>
  <si>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</si>
  <si>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</si>
  <si>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</si>
  <si>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</si>
  <si>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</si>
  <si>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</si>
  <si>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</si>
  <si>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</si>
  <si>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</si>
  <si>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</si>
  <si>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</si>
  <si>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</si>
  <si>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</si>
  <si>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</si>
  <si>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</si>
  <si>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</si>
  <si>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</si>
  <si>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</si>
  <si>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</si>
  <si>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</si>
  <si>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</si>
  <si>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</si>
  <si>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</si>
  <si>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</si>
  <si>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</si>
  <si>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</si>
  <si>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</si>
  <si>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</si>
  <si>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</si>
  <si>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</si>
  <si>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</si>
  <si>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</si>
  <si>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</si>
  <si>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</si>
  <si>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</si>
  <si>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</si>
  <si>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</si>
  <si>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</si>
  <si>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</si>
  <si>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</si>
  <si>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</si>
  <si>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</si>
  <si>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</si>
  <si>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</si>
  <si>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</si>
  <si>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</si>
  <si>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</si>
  <si>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</si>
  <si>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</si>
  <si>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</si>
  <si>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</si>
  <si>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</si>
  <si>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</si>
  <si>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</si>
  <si>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</si>
  <si>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</si>
  <si>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</si>
  <si>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</si>
  <si>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</si>
  <si>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</si>
  <si>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</si>
  <si>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</si>
  <si>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</si>
  <si>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</si>
  <si>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</si>
  <si>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</si>
  <si>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</si>
  <si>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</si>
  <si>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</si>
  <si>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</si>
  <si>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</si>
  <si>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</si>
  <si>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</si>
  <si>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</si>
  <si>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</si>
  <si>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</si>
  <si>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</si>
  <si>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</si>
  <si>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</si>
  <si>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</si>
  <si>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</si>
  <si>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</si>
  <si>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</si>
  <si>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</si>
  <si>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</si>
  <si>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</si>
  <si>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</si>
  <si>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</si>
  <si>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</si>
  <si>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</si>
  <si>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</si>
  <si>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</si>
  <si>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</si>
  <si>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</si>
  <si>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</si>
  <si>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</si>
  <si>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</si>
  <si>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</si>
  <si>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</si>
  <si>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</si>
  <si>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</si>
  <si>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</si>
  <si>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</si>
  <si>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</si>
  <si>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</si>
  <si>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</si>
  <si>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</si>
  <si>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</si>
  <si>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</si>
  <si>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</si>
  <si>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</si>
  <si>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</si>
  <si>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</si>
  <si>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</si>
  <si>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</si>
  <si>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</si>
  <si>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</si>
  <si>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</si>
  <si>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</si>
  <si>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</si>
  <si>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</si>
  <si>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</si>
  <si>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</si>
  <si>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</si>
  <si>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</si>
  <si>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</si>
  <si>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</si>
  <si>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</si>
  <si>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</si>
  <si>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</si>
  <si>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</si>
  <si>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</si>
  <si>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</si>
  <si>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</si>
  <si>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</si>
  <si>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</si>
  <si>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</si>
  <si>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</si>
  <si>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</si>
  <si>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</si>
  <si>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</si>
  <si>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</si>
  <si>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</si>
  <si>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</si>
  <si>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</si>
  <si>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</si>
  <si>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</si>
  <si>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</si>
  <si>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</si>
  <si>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</si>
  <si>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</si>
  <si>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</si>
  <si>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</si>
  <si>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</si>
  <si>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</si>
  <si>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</si>
  <si>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</si>
  <si>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</si>
  <si>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</si>
  <si>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</si>
  <si>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</si>
  <si>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</si>
  <si>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</si>
  <si>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</si>
  <si>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</si>
  <si>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</si>
  <si>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</si>
  <si>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</si>
  <si>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</si>
  <si>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</si>
  <si>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</si>
  <si>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</si>
  <si>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</si>
  <si>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</si>
  <si>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</si>
  <si>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</si>
  <si>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</si>
  <si>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</si>
  <si>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</si>
  <si>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</si>
  <si>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</si>
  <si>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</si>
  <si>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</si>
  <si>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</si>
  <si>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</si>
  <si>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</si>
  <si>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</si>
  <si>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</si>
  <si>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</si>
  <si>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</si>
  <si>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</si>
  <si>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</si>
  <si>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</si>
  <si>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</si>
  <si>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</si>
  <si>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</si>
  <si>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</si>
  <si>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</si>
  <si>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</si>
  <si>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</si>
  <si>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</si>
  <si>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</si>
  <si>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</si>
  <si>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</si>
  <si>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</si>
  <si>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</si>
  <si>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</si>
  <si>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</si>
  <si>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</si>
  <si>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</si>
  <si>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</si>
  <si>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</si>
  <si>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</si>
  <si>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</si>
  <si>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</si>
  <si>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</si>
  <si>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</si>
  <si>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</si>
  <si>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</si>
  <si>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</si>
  <si>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</si>
  <si>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</si>
  <si>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</si>
  <si>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</si>
  <si>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</si>
  <si>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</si>
  <si>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</si>
  <si>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</si>
  <si>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</si>
  <si>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</si>
  <si>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</si>
  <si>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</si>
  <si>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</si>
  <si>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</si>
  <si>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</si>
  <si>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</si>
  <si>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</si>
  <si>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</si>
  <si>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</si>
  <si>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</si>
  <si>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</si>
  <si>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242</t>
  </si>
  <si>
    <t>267</t>
  </si>
  <si>
    <t>420</t>
  </si>
  <si>
    <t>47003142018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</si>
  <si>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</si>
  <si>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</si>
  <si>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 </t>
  </si>
  <si>
    <t>REINA ISABEL AVILA NUÑEZ</t>
  </si>
  <si>
    <t>Calle 6 No. 12 - 30</t>
  </si>
  <si>
    <t>asotracp2017@gmail.com</t>
  </si>
  <si>
    <t>Cra  12 No. 7 - 113</t>
  </si>
  <si>
    <t>13001852020</t>
  </si>
  <si>
    <t>47001512020</t>
  </si>
  <si>
    <t>47001302020</t>
  </si>
  <si>
    <t>311-2020</t>
  </si>
  <si>
    <t>312-2020</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</si>
  <si>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</si>
  <si>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489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</si>
  <si>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política de estado para el desarrollo integral de la primera infancia "de cero a siempre", en el servicio centro de desarrollo infantil.</t>
  </si>
  <si>
    <t>154</t>
  </si>
  <si>
    <t xml:space="preserve">Prestar el servicio de atención a niños, niñas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agrupados y en la modalidad Fami.  </t>
  </si>
  <si>
    <t>Prestar los servicios hogares comunitarios de bienestar familiar, agrupados y fami de conformidad con las directrices, lineamientos y parámetros establecidos por el icbf, en armonía con la política de estado para el desarrollo integral a la primera infancia de cero a siempre</t>
  </si>
  <si>
    <t>2021-47-10001215</t>
  </si>
  <si>
    <t>Prestar los servicios de educación inicial en el marco de la atención integral en Centro de Desarrollo Infantil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</si>
  <si>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293</t>
  </si>
  <si>
    <t>Atender a la primera infancia en el marco de la estrategia 'Ve cero a siempre", de conformidad con la directrices, lineamientos y parámetros establecida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</si>
  <si>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0 - 5 años, en las siguientes formas de atención: familiares, múltiples, grupales y empresariales, y en la modalidad Fami, de conformidad con los lineamientos, estándares y directrices que el icbf expida para las mismas.</t>
  </si>
  <si>
    <t>067</t>
  </si>
  <si>
    <t>155</t>
  </si>
  <si>
    <t>Atender a la primera infancia en el marco de la estrategia “De cero a siempre” de conformidad con las directrices, lineamientos y estándares establecidos por el ICBF, así como regular las relaciones entre las partes derivadas de la entrega de aportes de ICBF a el contratista, para que este asuma bajo su exclusiva responsabilidad dicha atención</t>
  </si>
  <si>
    <t>071</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</si>
  <si>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</si>
  <si>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113</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</si>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</sst>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2"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2701</v>
      </c>
      <c r="D15" s="35"/>
      <c r="E15" s="35"/>
      <c r="F15" s="5"/>
      <c r="G15" s="32" t="s">
        <v>1168</v>
      </c>
      <c r="H15" s="102" t="s">
        <v>711</v>
      </c>
      <c r="I15" s="32" t="s">
        <v>2624</v>
      </c>
      <c r="J15" s="107" t="s">
        <v>2626</v>
      </c>
      <c r="L15" s="216" t="s">
        <v>8</v>
      </c>
      <c r="M15" s="216"/>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3" t="s">
        <v>11</v>
      </c>
      <c r="J19" s="134" t="s">
        <v>10</v>
      </c>
      <c r="K19" s="134" t="s">
        <v>2609</v>
      </c>
      <c r="L19" s="134" t="s">
        <v>1161</v>
      </c>
      <c r="M19" s="134" t="s">
        <v>1162</v>
      </c>
      <c r="N19" s="135" t="s">
        <v>2610</v>
      </c>
      <c r="O19" s="130"/>
      <c r="Q19" s="51"/>
      <c r="R19" s="51"/>
    </row>
    <row r="20" spans="1:23" ht="30" customHeight="1" x14ac:dyDescent="0.25">
      <c r="A20" s="9"/>
      <c r="B20" s="108">
        <v>800233445</v>
      </c>
      <c r="C20" s="5"/>
      <c r="D20" s="72"/>
      <c r="E20" s="5"/>
      <c r="F20" s="5"/>
      <c r="G20" s="5"/>
      <c r="H20" s="235"/>
      <c r="I20" s="140" t="s">
        <v>711</v>
      </c>
      <c r="J20" s="141" t="s">
        <v>397</v>
      </c>
      <c r="K20" s="142">
        <v>1716365760</v>
      </c>
      <c r="L20" s="143"/>
      <c r="M20" s="143">
        <v>44561</v>
      </c>
      <c r="N20" s="128">
        <f>+(M20-L20)/30</f>
        <v>1485.3666666666666</v>
      </c>
      <c r="O20" s="131"/>
      <c r="U20" s="127"/>
      <c r="V20" s="104">
        <f ca="1">NOW()</f>
        <v>44194.298624768518</v>
      </c>
      <c r="W20" s="104">
        <f ca="1">NOW()</f>
        <v>44194.298624768518</v>
      </c>
    </row>
    <row r="21" spans="1:23" ht="30" customHeight="1" outlineLevel="1" x14ac:dyDescent="0.25">
      <c r="A21" s="9"/>
      <c r="B21" s="70"/>
      <c r="C21" s="5"/>
      <c r="D21" s="5"/>
      <c r="E21" s="5"/>
      <c r="F21" s="5"/>
      <c r="G21" s="5"/>
      <c r="H21" s="69"/>
      <c r="I21" s="140" t="s">
        <v>711</v>
      </c>
      <c r="J21" s="141" t="s">
        <v>721</v>
      </c>
      <c r="K21" s="142"/>
      <c r="L21" s="143"/>
      <c r="M21" s="143"/>
      <c r="N21" s="128">
        <f t="shared" ref="N21:N35" si="0">+(M21-L21)/30</f>
        <v>0</v>
      </c>
      <c r="O21" s="132"/>
    </row>
    <row r="22" spans="1:23" ht="30" customHeight="1" outlineLevel="1" x14ac:dyDescent="0.25">
      <c r="A22" s="9"/>
      <c r="B22" s="70"/>
      <c r="C22" s="5"/>
      <c r="D22" s="5"/>
      <c r="E22" s="5"/>
      <c r="F22" s="5"/>
      <c r="G22" s="5"/>
      <c r="H22" s="69"/>
      <c r="I22" s="140"/>
      <c r="J22" s="141"/>
      <c r="K22" s="142"/>
      <c r="L22" s="143"/>
      <c r="M22" s="143"/>
      <c r="N22" s="129">
        <f t="shared" ref="N22:N33" si="1">+(M22-L22)/30</f>
        <v>0</v>
      </c>
      <c r="O22" s="132"/>
    </row>
    <row r="23" spans="1:23" ht="30" customHeight="1" outlineLevel="1" x14ac:dyDescent="0.25">
      <c r="A23" s="9"/>
      <c r="B23" s="100"/>
      <c r="C23" s="21"/>
      <c r="D23" s="21"/>
      <c r="E23" s="21"/>
      <c r="F23" s="5"/>
      <c r="G23" s="5"/>
      <c r="H23" s="69"/>
      <c r="I23" s="140"/>
      <c r="J23" s="141"/>
      <c r="K23" s="142"/>
      <c r="L23" s="143"/>
      <c r="M23" s="143"/>
      <c r="N23" s="129">
        <f t="shared" si="1"/>
        <v>0</v>
      </c>
      <c r="O23" s="132"/>
      <c r="Q23" s="103"/>
      <c r="R23" s="55"/>
      <c r="S23" s="104"/>
      <c r="T23" s="104"/>
    </row>
    <row r="24" spans="1:23" ht="30" customHeight="1" outlineLevel="1" x14ac:dyDescent="0.25">
      <c r="A24" s="9"/>
      <c r="B24" s="100"/>
      <c r="C24" s="21"/>
      <c r="D24" s="21"/>
      <c r="E24" s="21"/>
      <c r="F24" s="5"/>
      <c r="G24" s="5"/>
      <c r="H24" s="69"/>
      <c r="I24" s="140"/>
      <c r="J24" s="141"/>
      <c r="K24" s="142"/>
      <c r="L24" s="143"/>
      <c r="M24" s="143"/>
      <c r="N24" s="129">
        <f t="shared" si="1"/>
        <v>0</v>
      </c>
      <c r="O24" s="132"/>
    </row>
    <row r="25" spans="1:23" ht="30" customHeight="1" outlineLevel="1" x14ac:dyDescent="0.25">
      <c r="A25" s="9"/>
      <c r="B25" s="100"/>
      <c r="C25" s="21"/>
      <c r="D25" s="21"/>
      <c r="E25" s="21"/>
      <c r="F25" s="5"/>
      <c r="G25" s="5"/>
      <c r="H25" s="69"/>
      <c r="I25" s="140"/>
      <c r="J25" s="141"/>
      <c r="K25" s="142"/>
      <c r="L25" s="143"/>
      <c r="M25" s="143"/>
      <c r="N25" s="129">
        <f t="shared" si="1"/>
        <v>0</v>
      </c>
      <c r="O25" s="132"/>
    </row>
    <row r="26" spans="1:23" ht="30" customHeight="1" outlineLevel="1" x14ac:dyDescent="0.25">
      <c r="A26" s="9"/>
      <c r="B26" s="100"/>
      <c r="C26" s="21"/>
      <c r="D26" s="21"/>
      <c r="E26" s="21"/>
      <c r="F26" s="5"/>
      <c r="G26" s="5"/>
      <c r="H26" s="69"/>
      <c r="I26" s="140"/>
      <c r="J26" s="141"/>
      <c r="K26" s="142"/>
      <c r="L26" s="143"/>
      <c r="M26" s="143"/>
      <c r="N26" s="129">
        <f t="shared" si="1"/>
        <v>0</v>
      </c>
      <c r="O26" s="132"/>
    </row>
    <row r="27" spans="1:23" ht="30" customHeight="1" outlineLevel="1" x14ac:dyDescent="0.25">
      <c r="A27" s="9"/>
      <c r="B27" s="100"/>
      <c r="C27" s="21"/>
      <c r="D27" s="21"/>
      <c r="E27" s="21"/>
      <c r="F27" s="5"/>
      <c r="G27" s="5"/>
      <c r="H27" s="69"/>
      <c r="I27" s="140"/>
      <c r="J27" s="141"/>
      <c r="K27" s="142"/>
      <c r="L27" s="143"/>
      <c r="M27" s="143"/>
      <c r="N27" s="129">
        <f t="shared" si="1"/>
        <v>0</v>
      </c>
      <c r="O27" s="132"/>
    </row>
    <row r="28" spans="1:23" ht="30" customHeight="1" outlineLevel="1" x14ac:dyDescent="0.25">
      <c r="A28" s="9"/>
      <c r="B28" s="100"/>
      <c r="C28" s="21"/>
      <c r="D28" s="21"/>
      <c r="E28" s="21"/>
      <c r="F28" s="5"/>
      <c r="G28" s="5"/>
      <c r="H28" s="69"/>
      <c r="I28" s="140"/>
      <c r="J28" s="141"/>
      <c r="K28" s="142"/>
      <c r="L28" s="143"/>
      <c r="M28" s="143"/>
      <c r="N28" s="129">
        <f t="shared" si="1"/>
        <v>0</v>
      </c>
      <c r="O28" s="132"/>
    </row>
    <row r="29" spans="1:23" ht="30" customHeight="1" outlineLevel="1" x14ac:dyDescent="0.25">
      <c r="A29" s="9"/>
      <c r="B29" s="70"/>
      <c r="C29" s="5"/>
      <c r="D29" s="5"/>
      <c r="E29" s="5"/>
      <c r="F29" s="5"/>
      <c r="G29" s="5"/>
      <c r="H29" s="69"/>
      <c r="I29" s="140"/>
      <c r="J29" s="141"/>
      <c r="K29" s="142"/>
      <c r="L29" s="143"/>
      <c r="M29" s="143"/>
      <c r="N29" s="129">
        <f t="shared" si="1"/>
        <v>0</v>
      </c>
      <c r="O29" s="132"/>
    </row>
    <row r="30" spans="1:23" ht="30" customHeight="1" outlineLevel="1" x14ac:dyDescent="0.25">
      <c r="A30" s="9"/>
      <c r="B30" s="70"/>
      <c r="C30" s="5"/>
      <c r="D30" s="5"/>
      <c r="E30" s="5"/>
      <c r="F30" s="5"/>
      <c r="G30" s="5"/>
      <c r="H30" s="69"/>
      <c r="I30" s="140"/>
      <c r="J30" s="141"/>
      <c r="K30" s="142"/>
      <c r="L30" s="143"/>
      <c r="M30" s="143"/>
      <c r="N30" s="129">
        <f t="shared" si="1"/>
        <v>0</v>
      </c>
      <c r="O30" s="132"/>
    </row>
    <row r="31" spans="1:23" ht="30" customHeight="1" outlineLevel="1" x14ac:dyDescent="0.25">
      <c r="A31" s="9"/>
      <c r="B31" s="70"/>
      <c r="C31" s="5"/>
      <c r="D31" s="5"/>
      <c r="E31" s="5"/>
      <c r="F31" s="5"/>
      <c r="G31" s="5"/>
      <c r="H31" s="69"/>
      <c r="I31" s="140"/>
      <c r="J31" s="141"/>
      <c r="K31" s="142"/>
      <c r="L31" s="143"/>
      <c r="M31" s="143"/>
      <c r="N31" s="129">
        <f t="shared" si="1"/>
        <v>0</v>
      </c>
      <c r="O31" s="132"/>
    </row>
    <row r="32" spans="1:23" ht="30" customHeight="1" outlineLevel="1" x14ac:dyDescent="0.25">
      <c r="A32" s="9"/>
      <c r="B32" s="70"/>
      <c r="C32" s="5"/>
      <c r="D32" s="5"/>
      <c r="E32" s="5"/>
      <c r="F32" s="5"/>
      <c r="G32" s="5"/>
      <c r="H32" s="69"/>
      <c r="I32" s="140"/>
      <c r="J32" s="141"/>
      <c r="K32" s="142"/>
      <c r="L32" s="143"/>
      <c r="M32" s="143"/>
      <c r="N32" s="129">
        <f t="shared" si="1"/>
        <v>0</v>
      </c>
      <c r="O32" s="132"/>
    </row>
    <row r="33" spans="1:16" ht="30" customHeight="1" outlineLevel="1" x14ac:dyDescent="0.25">
      <c r="A33" s="9"/>
      <c r="B33" s="70"/>
      <c r="C33" s="5"/>
      <c r="D33" s="5"/>
      <c r="E33" s="5"/>
      <c r="F33" s="5"/>
      <c r="G33" s="5"/>
      <c r="H33" s="69"/>
      <c r="I33" s="140"/>
      <c r="J33" s="141"/>
      <c r="K33" s="142"/>
      <c r="L33" s="143"/>
      <c r="M33" s="143"/>
      <c r="N33" s="129">
        <f t="shared" si="1"/>
        <v>0</v>
      </c>
      <c r="O33" s="132"/>
    </row>
    <row r="34" spans="1:16" ht="30" customHeight="1" outlineLevel="1" x14ac:dyDescent="0.25">
      <c r="A34" s="9"/>
      <c r="B34" s="70"/>
      <c r="C34" s="5"/>
      <c r="D34" s="5"/>
      <c r="E34" s="5"/>
      <c r="F34" s="5"/>
      <c r="G34" s="5"/>
      <c r="H34" s="69"/>
      <c r="I34" s="140"/>
      <c r="J34" s="141"/>
      <c r="K34" s="142"/>
      <c r="L34" s="143"/>
      <c r="M34" s="143"/>
      <c r="N34" s="129">
        <f t="shared" si="0"/>
        <v>0</v>
      </c>
      <c r="O34" s="132"/>
    </row>
    <row r="35" spans="1:16" ht="30" customHeight="1" outlineLevel="1" x14ac:dyDescent="0.25">
      <c r="A35" s="9"/>
      <c r="B35" s="70"/>
      <c r="C35" s="5"/>
      <c r="D35" s="5"/>
      <c r="E35" s="5"/>
      <c r="F35" s="5"/>
      <c r="G35" s="5"/>
      <c r="H35" s="69"/>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0" t="str">
        <f>VLOOKUP(B20,EAS!A2:B1439,2,0)</f>
        <v>ASOCIACIÓN SOLIDARIA DE TRABAJADORES COMUNITARIOS DE PLATO.</v>
      </c>
      <c r="C38" s="230"/>
      <c r="D38" s="230"/>
      <c r="E38" s="230"/>
      <c r="F38" s="230"/>
      <c r="G38" s="5"/>
      <c r="H38" s="125"/>
      <c r="I38" s="239" t="s">
        <v>7</v>
      </c>
      <c r="J38" s="239"/>
      <c r="K38" s="239"/>
      <c r="L38" s="239"/>
      <c r="M38" s="239"/>
      <c r="N38" s="239"/>
      <c r="O38" s="126"/>
    </row>
    <row r="39" spans="1:16" ht="42.95" customHeight="1" thickBot="1" x14ac:dyDescent="0.3">
      <c r="A39" s="10"/>
      <c r="B39" s="11"/>
      <c r="C39" s="11"/>
      <c r="D39" s="11"/>
      <c r="E39" s="11"/>
      <c r="F39" s="11"/>
      <c r="G39" s="11"/>
      <c r="H39" s="10"/>
      <c r="I39" s="225" t="s">
        <v>2702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5"/>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5"/>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09" t="s">
        <v>2678</v>
      </c>
      <c r="C48" s="110" t="s">
        <v>31</v>
      </c>
      <c r="D48" s="115" t="s">
        <v>2696</v>
      </c>
      <c r="E48" s="138">
        <v>42718</v>
      </c>
      <c r="F48" s="138">
        <v>43084</v>
      </c>
      <c r="G48" s="151">
        <f>IF(AND(E48&lt;&gt;"",F48&lt;&gt;""),((F48-E48)/30),"")</f>
        <v>12.2</v>
      </c>
      <c r="H48" s="116" t="s">
        <v>2697</v>
      </c>
      <c r="I48" s="115" t="s">
        <v>711</v>
      </c>
      <c r="J48" s="115" t="s">
        <v>721</v>
      </c>
      <c r="K48" s="117">
        <v>3123920865</v>
      </c>
      <c r="L48" s="111" t="s">
        <v>1148</v>
      </c>
      <c r="M48" s="112">
        <v>1</v>
      </c>
      <c r="N48" s="111" t="s">
        <v>1151</v>
      </c>
      <c r="O48" s="111" t="s">
        <v>1148</v>
      </c>
      <c r="P48" s="77"/>
    </row>
    <row r="49" spans="1:16" s="6" customFormat="1" ht="24.75" customHeight="1" x14ac:dyDescent="0.25">
      <c r="A49" s="136">
        <v>2</v>
      </c>
      <c r="B49" s="109" t="s">
        <v>2678</v>
      </c>
      <c r="C49" s="110" t="s">
        <v>31</v>
      </c>
      <c r="D49" s="115" t="s">
        <v>2696</v>
      </c>
      <c r="E49" s="138">
        <v>42718</v>
      </c>
      <c r="F49" s="138">
        <v>43084</v>
      </c>
      <c r="G49" s="151">
        <f t="shared" ref="G49:G50" si="2">IF(AND(E49&lt;&gt;"",F49&lt;&gt;""),((F49-E49)/30),"")</f>
        <v>12.2</v>
      </c>
      <c r="H49" s="116" t="s">
        <v>2697</v>
      </c>
      <c r="I49" s="115" t="s">
        <v>711</v>
      </c>
      <c r="J49" s="115" t="s">
        <v>397</v>
      </c>
      <c r="K49" s="117"/>
      <c r="L49" s="111" t="s">
        <v>1148</v>
      </c>
      <c r="M49" s="112">
        <v>1</v>
      </c>
      <c r="N49" s="111" t="s">
        <v>1151</v>
      </c>
      <c r="O49" s="111" t="s">
        <v>1148</v>
      </c>
      <c r="P49" s="77"/>
    </row>
    <row r="50" spans="1:16" s="6" customFormat="1" ht="24.75" customHeight="1" x14ac:dyDescent="0.25">
      <c r="A50" s="136">
        <v>3</v>
      </c>
      <c r="B50" s="116" t="s">
        <v>2678</v>
      </c>
      <c r="C50" s="110" t="s">
        <v>31</v>
      </c>
      <c r="D50" s="115" t="s">
        <v>2696</v>
      </c>
      <c r="E50" s="138">
        <v>42718</v>
      </c>
      <c r="F50" s="138">
        <v>43084</v>
      </c>
      <c r="G50" s="151">
        <f t="shared" si="2"/>
        <v>12.2</v>
      </c>
      <c r="H50" s="116" t="s">
        <v>2697</v>
      </c>
      <c r="I50" s="115" t="s">
        <v>711</v>
      </c>
      <c r="J50" s="115" t="s">
        <v>77</v>
      </c>
      <c r="K50" s="117"/>
      <c r="L50" s="111" t="s">
        <v>1148</v>
      </c>
      <c r="M50" s="112">
        <v>1</v>
      </c>
      <c r="N50" s="111" t="s">
        <v>1151</v>
      </c>
      <c r="O50" s="111" t="s">
        <v>1148</v>
      </c>
      <c r="P50" s="77"/>
    </row>
    <row r="51" spans="1:16" s="6" customFormat="1" ht="24.75" customHeight="1" outlineLevel="1" x14ac:dyDescent="0.25">
      <c r="A51" s="136">
        <v>4</v>
      </c>
      <c r="B51" s="109" t="s">
        <v>2678</v>
      </c>
      <c r="C51" s="110" t="s">
        <v>31</v>
      </c>
      <c r="D51" s="115" t="s">
        <v>2696</v>
      </c>
      <c r="E51" s="138">
        <v>42718</v>
      </c>
      <c r="F51" s="138">
        <v>43084</v>
      </c>
      <c r="G51" s="151">
        <f t="shared" ref="G51:G107" si="3">IF(AND(E51&lt;&gt;"",F51&lt;&gt;""),((F51-E51)/30),"")</f>
        <v>12.2</v>
      </c>
      <c r="H51" s="116" t="s">
        <v>2697</v>
      </c>
      <c r="I51" s="115" t="s">
        <v>711</v>
      </c>
      <c r="J51" s="115" t="s">
        <v>728</v>
      </c>
      <c r="K51" s="113"/>
      <c r="L51" s="111" t="s">
        <v>1148</v>
      </c>
      <c r="M51" s="112">
        <v>1</v>
      </c>
      <c r="N51" s="111" t="s">
        <v>1151</v>
      </c>
      <c r="O51" s="111" t="s">
        <v>1148</v>
      </c>
      <c r="P51" s="77"/>
    </row>
    <row r="52" spans="1:16" s="7" customFormat="1" ht="24.75" customHeight="1" outlineLevel="1" x14ac:dyDescent="0.25">
      <c r="A52" s="137">
        <v>5</v>
      </c>
      <c r="B52" s="116" t="s">
        <v>2678</v>
      </c>
      <c r="C52" s="110" t="s">
        <v>31</v>
      </c>
      <c r="D52" s="115" t="s">
        <v>2679</v>
      </c>
      <c r="E52" s="138">
        <v>42444</v>
      </c>
      <c r="F52" s="138">
        <v>42719</v>
      </c>
      <c r="G52" s="151">
        <f t="shared" si="3"/>
        <v>9.1666666666666661</v>
      </c>
      <c r="H52" s="116" t="s">
        <v>2683</v>
      </c>
      <c r="I52" s="115" t="s">
        <v>711</v>
      </c>
      <c r="J52" s="115" t="s">
        <v>77</v>
      </c>
      <c r="K52" s="117">
        <v>668603775</v>
      </c>
      <c r="L52" s="111" t="s">
        <v>1148</v>
      </c>
      <c r="M52" s="112">
        <v>1</v>
      </c>
      <c r="N52" s="111" t="s">
        <v>1151</v>
      </c>
      <c r="O52" s="111" t="s">
        <v>1148</v>
      </c>
      <c r="P52" s="78"/>
    </row>
    <row r="53" spans="1:16" s="7" customFormat="1" ht="24.75" customHeight="1" outlineLevel="1" x14ac:dyDescent="0.25">
      <c r="A53" s="137">
        <v>6</v>
      </c>
      <c r="B53" s="116" t="s">
        <v>2678</v>
      </c>
      <c r="C53" s="118" t="s">
        <v>31</v>
      </c>
      <c r="D53" s="115" t="s">
        <v>2680</v>
      </c>
      <c r="E53" s="138">
        <v>42522</v>
      </c>
      <c r="F53" s="138">
        <v>42674</v>
      </c>
      <c r="G53" s="151">
        <f t="shared" si="3"/>
        <v>5.0666666666666664</v>
      </c>
      <c r="H53" s="116" t="s">
        <v>2684</v>
      </c>
      <c r="I53" s="115" t="s">
        <v>711</v>
      </c>
      <c r="J53" s="115" t="s">
        <v>77</v>
      </c>
      <c r="K53" s="117">
        <v>37324987</v>
      </c>
      <c r="L53" s="118" t="s">
        <v>1148</v>
      </c>
      <c r="M53" s="112">
        <v>1</v>
      </c>
      <c r="N53" s="118" t="s">
        <v>1151</v>
      </c>
      <c r="O53" s="118" t="s">
        <v>1148</v>
      </c>
      <c r="P53" s="78"/>
    </row>
    <row r="54" spans="1:16" s="7" customFormat="1" ht="24.75" customHeight="1" outlineLevel="1" x14ac:dyDescent="0.25">
      <c r="A54" s="137">
        <v>7</v>
      </c>
      <c r="B54" s="116" t="s">
        <v>2678</v>
      </c>
      <c r="C54" s="118" t="s">
        <v>31</v>
      </c>
      <c r="D54" s="115" t="s">
        <v>2681</v>
      </c>
      <c r="E54" s="138">
        <v>42675</v>
      </c>
      <c r="F54" s="138">
        <v>43312</v>
      </c>
      <c r="G54" s="151">
        <f t="shared" si="3"/>
        <v>21.233333333333334</v>
      </c>
      <c r="H54" s="116" t="s">
        <v>2685</v>
      </c>
      <c r="I54" s="115" t="s">
        <v>711</v>
      </c>
      <c r="J54" s="115" t="s">
        <v>77</v>
      </c>
      <c r="K54" s="117">
        <v>2175398167</v>
      </c>
      <c r="L54" s="118" t="s">
        <v>1148</v>
      </c>
      <c r="M54" s="112">
        <v>1</v>
      </c>
      <c r="N54" s="118" t="s">
        <v>1151</v>
      </c>
      <c r="O54" s="118" t="s">
        <v>1148</v>
      </c>
      <c r="P54" s="78"/>
    </row>
    <row r="55" spans="1:16" s="7" customFormat="1" ht="24.75" customHeight="1" outlineLevel="1" x14ac:dyDescent="0.25">
      <c r="A55" s="137">
        <v>8</v>
      </c>
      <c r="B55" s="116" t="s">
        <v>2678</v>
      </c>
      <c r="C55" s="118" t="s">
        <v>31</v>
      </c>
      <c r="D55" s="115" t="s">
        <v>2698</v>
      </c>
      <c r="E55" s="138">
        <v>43305</v>
      </c>
      <c r="F55" s="138">
        <v>43449</v>
      </c>
      <c r="G55" s="151">
        <f t="shared" si="3"/>
        <v>4.8</v>
      </c>
      <c r="H55" s="116" t="s">
        <v>2699</v>
      </c>
      <c r="I55" s="115" t="s">
        <v>711</v>
      </c>
      <c r="J55" s="115" t="s">
        <v>77</v>
      </c>
      <c r="K55" s="113">
        <v>488983910</v>
      </c>
      <c r="L55" s="118" t="s">
        <v>1148</v>
      </c>
      <c r="M55" s="112">
        <v>1</v>
      </c>
      <c r="N55" s="118" t="s">
        <v>1151</v>
      </c>
      <c r="O55" s="118" t="s">
        <v>1148</v>
      </c>
      <c r="P55" s="78"/>
    </row>
    <row r="56" spans="1:16" s="7" customFormat="1" ht="24.75" customHeight="1" outlineLevel="1" x14ac:dyDescent="0.25">
      <c r="A56" s="137">
        <v>9</v>
      </c>
      <c r="B56" s="116" t="s">
        <v>2678</v>
      </c>
      <c r="C56" s="118" t="s">
        <v>31</v>
      </c>
      <c r="D56" s="115" t="s">
        <v>2682</v>
      </c>
      <c r="E56" s="138">
        <v>43450</v>
      </c>
      <c r="F56" s="138">
        <v>43799</v>
      </c>
      <c r="G56" s="151">
        <f t="shared" si="3"/>
        <v>11.633333333333333</v>
      </c>
      <c r="H56" s="116" t="s">
        <v>2700</v>
      </c>
      <c r="I56" s="115" t="s">
        <v>711</v>
      </c>
      <c r="J56" s="115" t="s">
        <v>77</v>
      </c>
      <c r="K56" s="117">
        <v>1454756951</v>
      </c>
      <c r="L56" s="111" t="s">
        <v>1148</v>
      </c>
      <c r="M56" s="112">
        <v>1</v>
      </c>
      <c r="N56" s="118" t="s">
        <v>1151</v>
      </c>
      <c r="O56" s="118" t="s">
        <v>1148</v>
      </c>
      <c r="P56" s="78"/>
    </row>
    <row r="57" spans="1:16" s="7" customFormat="1" ht="24.75" customHeight="1" outlineLevel="1" x14ac:dyDescent="0.25">
      <c r="A57" s="137">
        <v>10</v>
      </c>
      <c r="B57" s="116" t="s">
        <v>2678</v>
      </c>
      <c r="C57" s="118" t="s">
        <v>31</v>
      </c>
      <c r="D57" s="63" t="s">
        <v>2703</v>
      </c>
      <c r="E57" s="138">
        <v>41221</v>
      </c>
      <c r="F57" s="138">
        <v>41851</v>
      </c>
      <c r="G57" s="151">
        <f t="shared" si="3"/>
        <v>21</v>
      </c>
      <c r="H57" s="64" t="s">
        <v>2704</v>
      </c>
      <c r="I57" s="63" t="s">
        <v>711</v>
      </c>
      <c r="J57" s="63" t="s">
        <v>721</v>
      </c>
      <c r="K57" s="66">
        <v>991203840</v>
      </c>
      <c r="L57" s="65" t="s">
        <v>1148</v>
      </c>
      <c r="M57" s="112">
        <v>1</v>
      </c>
      <c r="N57" s="118" t="s">
        <v>1151</v>
      </c>
      <c r="O57" s="118" t="s">
        <v>1148</v>
      </c>
      <c r="P57" s="78"/>
    </row>
    <row r="58" spans="1:16" s="7" customFormat="1" ht="24.75" customHeight="1" outlineLevel="1" x14ac:dyDescent="0.25">
      <c r="A58" s="137">
        <v>11</v>
      </c>
      <c r="B58" s="116" t="s">
        <v>2678</v>
      </c>
      <c r="C58" s="65" t="s">
        <v>31</v>
      </c>
      <c r="D58" s="63" t="s">
        <v>2706</v>
      </c>
      <c r="E58" s="138">
        <v>41298</v>
      </c>
      <c r="F58" s="138">
        <v>41639</v>
      </c>
      <c r="G58" s="151">
        <f t="shared" si="3"/>
        <v>11.366666666666667</v>
      </c>
      <c r="H58" s="64" t="s">
        <v>2705</v>
      </c>
      <c r="I58" s="63" t="s">
        <v>711</v>
      </c>
      <c r="J58" s="63" t="s">
        <v>728</v>
      </c>
      <c r="K58" s="66">
        <v>580713348</v>
      </c>
      <c r="L58" s="65" t="s">
        <v>1148</v>
      </c>
      <c r="M58" s="67">
        <v>1</v>
      </c>
      <c r="N58" s="65" t="s">
        <v>1151</v>
      </c>
      <c r="O58" s="65" t="s">
        <v>1148</v>
      </c>
      <c r="P58" s="78"/>
    </row>
    <row r="59" spans="1:16" s="7" customFormat="1" ht="24.75" customHeight="1" outlineLevel="1" x14ac:dyDescent="0.25">
      <c r="A59" s="137">
        <v>12</v>
      </c>
      <c r="B59" s="116" t="s">
        <v>2678</v>
      </c>
      <c r="C59" s="118" t="s">
        <v>31</v>
      </c>
      <c r="D59" s="63" t="s">
        <v>2707</v>
      </c>
      <c r="E59" s="138">
        <v>41668</v>
      </c>
      <c r="F59" s="138">
        <v>41912</v>
      </c>
      <c r="G59" s="151">
        <f t="shared" si="3"/>
        <v>8.1333333333333329</v>
      </c>
      <c r="H59" s="116" t="s">
        <v>2708</v>
      </c>
      <c r="I59" s="63" t="s">
        <v>711</v>
      </c>
      <c r="J59" s="63" t="s">
        <v>728</v>
      </c>
      <c r="K59" s="66">
        <v>678622016</v>
      </c>
      <c r="L59" s="65" t="s">
        <v>1148</v>
      </c>
      <c r="M59" s="67">
        <v>1</v>
      </c>
      <c r="N59" s="65" t="s">
        <v>1151</v>
      </c>
      <c r="O59" s="65" t="s">
        <v>1148</v>
      </c>
      <c r="P59" s="78"/>
    </row>
    <row r="60" spans="1:16" s="7" customFormat="1" ht="24.75" customHeight="1" outlineLevel="1" x14ac:dyDescent="0.25">
      <c r="A60" s="137">
        <v>13</v>
      </c>
      <c r="B60" s="116" t="s">
        <v>2678</v>
      </c>
      <c r="C60" s="118" t="s">
        <v>31</v>
      </c>
      <c r="D60" s="63" t="s">
        <v>2709</v>
      </c>
      <c r="E60" s="138">
        <v>42036</v>
      </c>
      <c r="F60" s="138">
        <v>42369</v>
      </c>
      <c r="G60" s="151">
        <f t="shared" si="3"/>
        <v>11.1</v>
      </c>
      <c r="H60" s="64" t="s">
        <v>2710</v>
      </c>
      <c r="I60" s="63" t="s">
        <v>711</v>
      </c>
      <c r="J60" s="63" t="s">
        <v>721</v>
      </c>
      <c r="K60" s="66">
        <v>662545023</v>
      </c>
      <c r="L60" s="65" t="s">
        <v>1148</v>
      </c>
      <c r="M60" s="67">
        <v>1</v>
      </c>
      <c r="N60" s="65" t="s">
        <v>1151</v>
      </c>
      <c r="O60" s="65" t="s">
        <v>1148</v>
      </c>
      <c r="P60" s="78"/>
    </row>
    <row r="61" spans="1:16" s="7" customFormat="1" ht="24.75" customHeight="1" outlineLevel="1" x14ac:dyDescent="0.25">
      <c r="A61" s="137">
        <v>14</v>
      </c>
      <c r="B61" s="116" t="s">
        <v>2678</v>
      </c>
      <c r="C61" s="118" t="s">
        <v>31</v>
      </c>
      <c r="D61" s="115" t="s">
        <v>2711</v>
      </c>
      <c r="E61" s="138">
        <v>42397</v>
      </c>
      <c r="F61" s="138">
        <v>42674</v>
      </c>
      <c r="G61" s="151">
        <f t="shared" si="3"/>
        <v>9.2333333333333325</v>
      </c>
      <c r="H61" s="116" t="s">
        <v>2712</v>
      </c>
      <c r="I61" s="115" t="s">
        <v>711</v>
      </c>
      <c r="J61" s="115" t="s">
        <v>721</v>
      </c>
      <c r="K61" s="117">
        <v>1406834115</v>
      </c>
      <c r="L61" s="65" t="s">
        <v>1148</v>
      </c>
      <c r="M61" s="67">
        <v>1</v>
      </c>
      <c r="N61" s="65" t="s">
        <v>1151</v>
      </c>
      <c r="O61" s="65" t="s">
        <v>1148</v>
      </c>
      <c r="P61" s="78"/>
    </row>
    <row r="62" spans="1:16" s="7" customFormat="1" ht="24.75" customHeight="1" outlineLevel="1" x14ac:dyDescent="0.25">
      <c r="A62" s="137">
        <v>15</v>
      </c>
      <c r="B62" s="116" t="s">
        <v>2678</v>
      </c>
      <c r="C62" s="118" t="s">
        <v>31</v>
      </c>
      <c r="D62" s="115" t="s">
        <v>2711</v>
      </c>
      <c r="E62" s="138">
        <v>42397</v>
      </c>
      <c r="F62" s="138">
        <v>42674</v>
      </c>
      <c r="G62" s="151">
        <f t="shared" si="3"/>
        <v>9.2333333333333325</v>
      </c>
      <c r="H62" s="116" t="s">
        <v>2712</v>
      </c>
      <c r="I62" s="115" t="s">
        <v>711</v>
      </c>
      <c r="J62" s="115" t="s">
        <v>77</v>
      </c>
      <c r="K62" s="117"/>
      <c r="L62" s="65" t="s">
        <v>1148</v>
      </c>
      <c r="M62" s="67">
        <v>1</v>
      </c>
      <c r="N62" s="65" t="s">
        <v>1151</v>
      </c>
      <c r="O62" s="65" t="s">
        <v>1148</v>
      </c>
      <c r="P62" s="78"/>
    </row>
    <row r="63" spans="1:16" s="7" customFormat="1" ht="24.75" customHeight="1" outlineLevel="1" x14ac:dyDescent="0.25">
      <c r="A63" s="137">
        <v>16</v>
      </c>
      <c r="B63" s="116" t="s">
        <v>2678</v>
      </c>
      <c r="C63" s="118" t="s">
        <v>31</v>
      </c>
      <c r="D63" s="115" t="s">
        <v>2711</v>
      </c>
      <c r="E63" s="138">
        <v>42397</v>
      </c>
      <c r="F63" s="138">
        <v>42674</v>
      </c>
      <c r="G63" s="151">
        <f t="shared" si="3"/>
        <v>9.2333333333333325</v>
      </c>
      <c r="H63" s="116" t="s">
        <v>2712</v>
      </c>
      <c r="I63" s="115" t="s">
        <v>711</v>
      </c>
      <c r="J63" s="115" t="s">
        <v>397</v>
      </c>
      <c r="K63" s="117"/>
      <c r="L63" s="65" t="s">
        <v>1148</v>
      </c>
      <c r="M63" s="67">
        <v>1</v>
      </c>
      <c r="N63" s="65" t="s">
        <v>1151</v>
      </c>
      <c r="O63" s="65" t="s">
        <v>1148</v>
      </c>
      <c r="P63" s="78"/>
    </row>
    <row r="64" spans="1:16" s="7" customFormat="1" ht="24.75" customHeight="1" outlineLevel="1" x14ac:dyDescent="0.25">
      <c r="A64" s="137">
        <v>17</v>
      </c>
      <c r="B64" s="64"/>
      <c r="C64" s="65"/>
      <c r="D64" s="115"/>
      <c r="E64" s="138"/>
      <c r="F64" s="138"/>
      <c r="G64" s="151" t="str">
        <f t="shared" si="3"/>
        <v/>
      </c>
      <c r="H64" s="116"/>
      <c r="I64" s="115"/>
      <c r="J64" s="115"/>
      <c r="K64" s="117"/>
      <c r="L64" s="65"/>
      <c r="M64" s="67"/>
      <c r="N64" s="65"/>
      <c r="O64" s="65"/>
      <c r="P64" s="78"/>
    </row>
    <row r="65" spans="1:16" s="7" customFormat="1" ht="24.75" customHeight="1" outlineLevel="1" x14ac:dyDescent="0.25">
      <c r="A65" s="137">
        <v>18</v>
      </c>
      <c r="B65" s="64"/>
      <c r="C65" s="65"/>
      <c r="D65" s="115"/>
      <c r="E65" s="138"/>
      <c r="F65" s="138"/>
      <c r="G65" s="151" t="str">
        <f t="shared" si="3"/>
        <v/>
      </c>
      <c r="H65" s="116"/>
      <c r="I65" s="115"/>
      <c r="J65" s="115"/>
      <c r="K65" s="117"/>
      <c r="L65" s="65"/>
      <c r="M65" s="67"/>
      <c r="N65" s="65"/>
      <c r="O65" s="65"/>
      <c r="P65" s="78"/>
    </row>
    <row r="66" spans="1:16" s="7" customFormat="1" ht="24.75" customHeight="1" outlineLevel="1" x14ac:dyDescent="0.25">
      <c r="A66" s="137">
        <v>19</v>
      </c>
      <c r="B66" s="64"/>
      <c r="C66" s="65"/>
      <c r="D66" s="115"/>
      <c r="E66" s="138"/>
      <c r="F66" s="138"/>
      <c r="G66" s="151" t="str">
        <f t="shared" si="3"/>
        <v/>
      </c>
      <c r="H66" s="116"/>
      <c r="I66" s="115"/>
      <c r="J66" s="115"/>
      <c r="K66" s="113"/>
      <c r="L66" s="65"/>
      <c r="M66" s="67"/>
      <c r="N66" s="65"/>
      <c r="O66" s="65"/>
      <c r="P66" s="78"/>
    </row>
    <row r="67" spans="1:16" s="7" customFormat="1" ht="24.75" customHeight="1" outlineLevel="1" x14ac:dyDescent="0.25">
      <c r="A67" s="137">
        <v>20</v>
      </c>
      <c r="B67" s="64"/>
      <c r="C67" s="65"/>
      <c r="D67" s="115"/>
      <c r="E67" s="138"/>
      <c r="F67" s="138"/>
      <c r="G67" s="151" t="str">
        <f t="shared" si="3"/>
        <v/>
      </c>
      <c r="H67" s="116"/>
      <c r="I67" s="115"/>
      <c r="J67" s="115"/>
      <c r="K67" s="113"/>
      <c r="L67" s="65"/>
      <c r="M67" s="67"/>
      <c r="N67" s="65"/>
      <c r="O67" s="65"/>
      <c r="P67" s="78"/>
    </row>
    <row r="68" spans="1:16" s="7" customFormat="1" ht="24.75" customHeight="1" outlineLevel="1" x14ac:dyDescent="0.25">
      <c r="A68" s="137">
        <v>21</v>
      </c>
      <c r="B68" s="64"/>
      <c r="C68" s="65"/>
      <c r="D68" s="115"/>
      <c r="E68" s="138"/>
      <c r="F68" s="138"/>
      <c r="G68" s="151" t="str">
        <f t="shared" si="3"/>
        <v/>
      </c>
      <c r="H68" s="116"/>
      <c r="I68" s="115"/>
      <c r="J68" s="115"/>
      <c r="K68" s="113"/>
      <c r="L68" s="65"/>
      <c r="M68" s="67"/>
      <c r="N68" s="65"/>
      <c r="O68" s="65"/>
      <c r="P68" s="78"/>
    </row>
    <row r="69" spans="1:16" s="7" customFormat="1" ht="24.75" customHeight="1" outlineLevel="1" x14ac:dyDescent="0.25">
      <c r="A69" s="137">
        <v>22</v>
      </c>
      <c r="B69" s="64"/>
      <c r="C69" s="65"/>
      <c r="D69" s="115"/>
      <c r="E69" s="138"/>
      <c r="F69" s="138"/>
      <c r="G69" s="151" t="str">
        <f t="shared" si="3"/>
        <v/>
      </c>
      <c r="H69" s="116"/>
      <c r="I69" s="115"/>
      <c r="J69" s="115"/>
      <c r="K69" s="117"/>
      <c r="L69" s="65"/>
      <c r="M69" s="67"/>
      <c r="N69" s="65"/>
      <c r="O69" s="65"/>
      <c r="P69" s="78"/>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8"/>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8"/>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5"/>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2665</v>
      </c>
      <c r="C114" s="154" t="s">
        <v>31</v>
      </c>
      <c r="D114" s="114" t="s">
        <v>2690</v>
      </c>
      <c r="E114" s="138">
        <v>43885</v>
      </c>
      <c r="F114" s="138">
        <v>44196</v>
      </c>
      <c r="G114" s="151">
        <f>IF(AND(E114&lt;&gt;"",F114&lt;&gt;""),((F114-E114)/30),"")</f>
        <v>10.366666666666667</v>
      </c>
      <c r="H114" s="116" t="s">
        <v>2676</v>
      </c>
      <c r="I114" s="115" t="s">
        <v>208</v>
      </c>
      <c r="J114" s="115" t="s">
        <v>220</v>
      </c>
      <c r="K114" s="68">
        <v>2885404126</v>
      </c>
      <c r="L114" s="99">
        <f>+IF(AND(K114&gt;0,O114="Ejecución"),(K114/877802)*Tabla28[[#This Row],[% participación]],IF(AND(K114&gt;0,O114&lt;&gt;"Ejecución"),"-",""))</f>
        <v>3287.0785507437895</v>
      </c>
      <c r="M114" s="118" t="s">
        <v>1148</v>
      </c>
      <c r="N114" s="164">
        <v>1</v>
      </c>
      <c r="O114" s="153" t="s">
        <v>1150</v>
      </c>
      <c r="P114" s="77"/>
    </row>
    <row r="115" spans="1:16" s="6" customFormat="1" ht="24.75" customHeight="1" x14ac:dyDescent="0.25">
      <c r="A115" s="136">
        <v>2</v>
      </c>
      <c r="B115" s="152" t="s">
        <v>2665</v>
      </c>
      <c r="C115" s="154" t="s">
        <v>31</v>
      </c>
      <c r="D115" s="63" t="s">
        <v>2691</v>
      </c>
      <c r="E115" s="138">
        <v>43889</v>
      </c>
      <c r="F115" s="138">
        <v>44196</v>
      </c>
      <c r="G115" s="151">
        <f t="shared" ref="G115:G116" si="4">IF(AND(E115&lt;&gt;"",F115&lt;&gt;""),((F115-E115)/30),"")</f>
        <v>10.233333333333333</v>
      </c>
      <c r="H115" s="116" t="s">
        <v>2676</v>
      </c>
      <c r="I115" s="63" t="s">
        <v>711</v>
      </c>
      <c r="J115" s="63" t="s">
        <v>735</v>
      </c>
      <c r="K115" s="68">
        <v>6293909851</v>
      </c>
      <c r="L115" s="99">
        <f>+IF(AND(K115&gt;0,O115="Ejecución"),(K115/877802)*Tabla28[[#This Row],[% participación]],IF(AND(K115&gt;0,O115&lt;&gt;"Ejecución"),"-",""))</f>
        <v>7170.0791875616596</v>
      </c>
      <c r="M115" s="65" t="s">
        <v>1148</v>
      </c>
      <c r="N115" s="164">
        <v>1</v>
      </c>
      <c r="O115" s="153" t="s">
        <v>1150</v>
      </c>
      <c r="P115" s="77"/>
    </row>
    <row r="116" spans="1:16" s="6" customFormat="1" ht="24.75" customHeight="1" x14ac:dyDescent="0.25">
      <c r="A116" s="136">
        <v>3</v>
      </c>
      <c r="B116" s="152" t="s">
        <v>2665</v>
      </c>
      <c r="C116" s="154" t="s">
        <v>31</v>
      </c>
      <c r="D116" s="63" t="s">
        <v>2692</v>
      </c>
      <c r="E116" s="138">
        <v>43885</v>
      </c>
      <c r="F116" s="138">
        <v>44196</v>
      </c>
      <c r="G116" s="151">
        <f t="shared" si="4"/>
        <v>10.366666666666667</v>
      </c>
      <c r="H116" s="116" t="s">
        <v>2677</v>
      </c>
      <c r="I116" s="63" t="s">
        <v>711</v>
      </c>
      <c r="J116" s="63" t="s">
        <v>735</v>
      </c>
      <c r="K116" s="68">
        <v>2987663330</v>
      </c>
      <c r="L116" s="99">
        <f>+IF(AND(K116&gt;0,O116="Ejecución"),(K116/877802)*Tabla28[[#This Row],[% participación]],IF(AND(K116&gt;0,O116&lt;&gt;"Ejecución"),"-",""))</f>
        <v>3403.5731634240979</v>
      </c>
      <c r="M116" s="65" t="s">
        <v>1148</v>
      </c>
      <c r="N116" s="164">
        <v>1</v>
      </c>
      <c r="O116" s="153" t="s">
        <v>1150</v>
      </c>
      <c r="P116" s="77"/>
    </row>
    <row r="117" spans="1:16" s="6" customFormat="1" ht="24.75" customHeight="1" outlineLevel="1" x14ac:dyDescent="0.25">
      <c r="A117" s="136">
        <v>4</v>
      </c>
      <c r="B117" s="152" t="s">
        <v>2665</v>
      </c>
      <c r="C117" s="154" t="s">
        <v>31</v>
      </c>
      <c r="D117" s="63" t="s">
        <v>2693</v>
      </c>
      <c r="E117" s="138">
        <v>44176</v>
      </c>
      <c r="F117" s="138">
        <v>44773</v>
      </c>
      <c r="G117" s="151">
        <f t="shared" ref="G117:G159" si="5">IF(AND(E117&lt;&gt;"",F117&lt;&gt;""),((F117-E117)/30),"")</f>
        <v>19.899999999999999</v>
      </c>
      <c r="H117" s="116" t="s">
        <v>2695</v>
      </c>
      <c r="I117" s="63" t="s">
        <v>711</v>
      </c>
      <c r="J117" s="63" t="s">
        <v>729</v>
      </c>
      <c r="K117" s="68">
        <v>5333256567</v>
      </c>
      <c r="L117" s="99">
        <f>+IF(AND(K117&gt;0,O117="Ejecución"),(K117/877802)*Tabla28[[#This Row],[% participación]],IF(AND(K117&gt;0,O117&lt;&gt;"Ejecución"),"-",""))</f>
        <v>6075.6942533737674</v>
      </c>
      <c r="M117" s="65" t="s">
        <v>1148</v>
      </c>
      <c r="N117" s="164">
        <v>1</v>
      </c>
      <c r="O117" s="153" t="s">
        <v>1150</v>
      </c>
      <c r="P117" s="77"/>
    </row>
    <row r="118" spans="1:16" s="7" customFormat="1" ht="24.75" customHeight="1" outlineLevel="1" x14ac:dyDescent="0.25">
      <c r="A118" s="137">
        <v>5</v>
      </c>
      <c r="B118" s="152" t="s">
        <v>2665</v>
      </c>
      <c r="C118" s="154" t="s">
        <v>31</v>
      </c>
      <c r="D118" s="63" t="s">
        <v>2694</v>
      </c>
      <c r="E118" s="138">
        <v>44176</v>
      </c>
      <c r="F118" s="138">
        <v>44769</v>
      </c>
      <c r="G118" s="151">
        <f t="shared" si="5"/>
        <v>19.766666666666666</v>
      </c>
      <c r="H118" s="64" t="s">
        <v>2695</v>
      </c>
      <c r="I118" s="63" t="s">
        <v>711</v>
      </c>
      <c r="J118" s="63" t="s">
        <v>77</v>
      </c>
      <c r="K118" s="68">
        <v>2176569636</v>
      </c>
      <c r="L118" s="99">
        <f>+IF(AND(K118&gt;0,O118="Ejecución"),(K118/877802)*Tabla28[[#This Row],[% participación]],IF(AND(K118&gt;0,O118&lt;&gt;"Ejecución"),"-",""))</f>
        <v>2479.5678706587591</v>
      </c>
      <c r="M118" s="65"/>
      <c r="N118" s="164">
        <v>1</v>
      </c>
      <c r="O118" s="153" t="s">
        <v>1150</v>
      </c>
      <c r="P118" s="78"/>
    </row>
    <row r="119" spans="1:16" s="7" customFormat="1" ht="24.75" customHeight="1" outlineLevel="1" x14ac:dyDescent="0.25">
      <c r="A119" s="137">
        <v>6</v>
      </c>
      <c r="B119" s="152" t="s">
        <v>2665</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ref="N119:N160" si="6">+IF(M119="No",1,IF(M119="Si","Ingrese %",""))</f>
        <v/>
      </c>
      <c r="O119" s="153" t="s">
        <v>1150</v>
      </c>
      <c r="P119" s="78"/>
    </row>
    <row r="120" spans="1:16" s="7" customFormat="1" ht="24.75" customHeight="1" outlineLevel="1" x14ac:dyDescent="0.25">
      <c r="A120" s="137">
        <v>7</v>
      </c>
      <c r="B120" s="152" t="s">
        <v>2665</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2665</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2665</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2665</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2665</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2665</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2665</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2665</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2665</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2665</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2665</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2665</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2665</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2665</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2665</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2665</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2665</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2665</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2665</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2665</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2665</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2665</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2665</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2665</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2665</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2665</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2665</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2665</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2665</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2665</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2665</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2665</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2665</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2665</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2665</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2665</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2665</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2665</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2665</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2665</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2665</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5"/>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0" t="s">
        <v>2657</v>
      </c>
      <c r="I168" s="207"/>
      <c r="J168" s="208"/>
      <c r="K168" s="208"/>
      <c r="L168" s="208"/>
      <c r="M168" s="208"/>
      <c r="N168" s="208"/>
      <c r="O168" s="20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0.02</v>
      </c>
      <c r="G179" s="156">
        <f>IF(F179&gt;0,SUM(E179+F179),"")</f>
        <v>0.04</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0.04</v>
      </c>
      <c r="D185" s="90" t="s">
        <v>2628</v>
      </c>
      <c r="E185" s="93">
        <f>+(C185*SUM(K20:K35))</f>
        <v>68654630.400000006</v>
      </c>
      <c r="F185" s="91"/>
      <c r="G185" s="92"/>
      <c r="H185" s="87"/>
      <c r="I185" s="89" t="s">
        <v>2627</v>
      </c>
      <c r="J185" s="157">
        <f>+SUM(M179:M183)</f>
        <v>0</v>
      </c>
      <c r="K185" s="228" t="s">
        <v>2628</v>
      </c>
      <c r="L185" s="228"/>
      <c r="M185" s="93">
        <f>+J185*(SUM(K20:K35))</f>
        <v>0</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20">
        <v>34429</v>
      </c>
      <c r="D193" s="5"/>
      <c r="E193" s="119">
        <v>159</v>
      </c>
      <c r="F193" s="5"/>
      <c r="G193" s="5"/>
      <c r="H193" s="119" t="s">
        <v>2686</v>
      </c>
      <c r="J193" s="5"/>
      <c r="K193" s="120">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2620</v>
      </c>
      <c r="H211" s="168" t="s">
        <v>2689</v>
      </c>
      <c r="J211" s="27" t="s">
        <v>2622</v>
      </c>
      <c r="K211" s="119" t="s">
        <v>2687</v>
      </c>
      <c r="L211" s="21"/>
      <c r="M211" s="21"/>
      <c r="N211" s="21"/>
      <c r="O211" s="8"/>
    </row>
    <row r="212" spans="1:15" x14ac:dyDescent="0.25">
      <c r="A212" s="9"/>
      <c r="B212" s="27" t="s">
        <v>2619</v>
      </c>
      <c r="C212" s="119" t="s">
        <v>2686</v>
      </c>
      <c r="D212" s="21"/>
      <c r="G212" s="27" t="s">
        <v>2621</v>
      </c>
      <c r="H212" s="168">
        <v>4840737</v>
      </c>
      <c r="J212" s="27" t="s">
        <v>2623</v>
      </c>
      <c r="K212" s="11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2020-12-29T12:11:01Z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