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6605" windowHeight="8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<sst xmlns="http://schemas.openxmlformats.org/spreadsheetml/2006/main" count="3149" uniqueCount="2702">
  <si>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</si>
  <si>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</si>
  <si>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</si>
  <si>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</si>
  <si>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</si>
  <si>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</si>
  <si>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</si>
  <si>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</si>
  <si>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</si>
  <si>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</si>
  <si>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</si>
  <si>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</si>
  <si>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</si>
  <si>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</si>
  <si>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</si>
  <si>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</si>
  <si>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</si>
  <si>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</si>
  <si>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</si>
  <si>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</si>
  <si>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</si>
  <si>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</si>
  <si>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</si>
  <si>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</si>
  <si>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</si>
  <si>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</si>
  <si>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</si>
  <si>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</si>
  <si>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</si>
  <si>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</si>
  <si>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</si>
  <si>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</si>
  <si>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</si>
  <si>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</si>
  <si>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</si>
  <si>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</si>
  <si>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</si>
  <si>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</si>
  <si>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</si>
  <si>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</si>
  <si>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</si>
  <si>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</si>
  <si>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</si>
  <si>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</si>
  <si>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</si>
  <si>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</si>
  <si>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</si>
  <si>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</si>
  <si>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</si>
  <si>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</si>
  <si>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</si>
  <si>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</si>
  <si>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</si>
  <si>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</si>
  <si>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</si>
  <si>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</si>
  <si>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</si>
  <si>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</si>
  <si>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</si>
  <si>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</si>
  <si>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</si>
  <si>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</si>
  <si>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</si>
  <si>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</si>
  <si>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</si>
  <si>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</si>
  <si>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</si>
  <si>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</si>
  <si>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</si>
  <si>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</si>
  <si>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</si>
  <si>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</si>
  <si>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</si>
  <si>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</si>
  <si>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</si>
  <si>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</si>
  <si>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</si>
  <si>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</si>
  <si>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</si>
  <si>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</si>
  <si>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</si>
  <si>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</si>
  <si>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</si>
  <si>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</si>
  <si>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</si>
  <si>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</si>
  <si>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</si>
  <si>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</si>
  <si>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</si>
  <si>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</si>
  <si>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</si>
  <si>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</si>
  <si>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</si>
  <si>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</si>
  <si>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</si>
  <si>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</si>
  <si>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</si>
  <si>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</si>
  <si>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</si>
  <si>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</si>
  <si>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</si>
  <si>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</si>
  <si>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</si>
  <si>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</si>
  <si>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</si>
  <si>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</si>
  <si>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</si>
  <si>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</si>
  <si>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</si>
  <si>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</si>
  <si>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</si>
  <si>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</si>
  <si>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</si>
  <si>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</si>
  <si>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</si>
  <si>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</si>
  <si>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</si>
  <si>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</si>
  <si>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</si>
  <si>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</si>
  <si>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</si>
  <si>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</si>
  <si>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</si>
  <si>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</si>
  <si>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</si>
  <si>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</si>
  <si>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</si>
  <si>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</si>
  <si>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</si>
  <si>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</si>
  <si>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</si>
  <si>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</si>
  <si>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</si>
  <si>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</si>
  <si>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</si>
  <si>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</si>
  <si>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</si>
  <si>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</si>
  <si>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</si>
  <si>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</si>
  <si>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</si>
  <si>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</si>
  <si>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</si>
  <si>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</si>
  <si>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</si>
  <si>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</si>
  <si>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</si>
  <si>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</si>
  <si>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</si>
  <si>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</si>
  <si>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</si>
  <si>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</si>
  <si>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</si>
  <si>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</si>
  <si>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</si>
  <si>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</si>
  <si>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</si>
  <si>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</si>
  <si>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</si>
  <si>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</si>
  <si>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</si>
  <si>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</si>
  <si>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</si>
  <si>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</si>
  <si>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</si>
  <si>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</si>
  <si>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</si>
  <si>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</si>
  <si>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</si>
  <si>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</si>
  <si>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</si>
  <si>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</si>
  <si>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</si>
  <si>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</si>
  <si>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</si>
  <si>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</si>
  <si>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</si>
  <si>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</si>
  <si>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</si>
  <si>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</si>
  <si>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</si>
  <si>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</si>
  <si>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</si>
  <si>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</si>
  <si>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</si>
  <si>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</si>
  <si>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</si>
  <si>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</si>
  <si>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</si>
  <si>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</si>
  <si>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</si>
  <si>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</si>
  <si>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</si>
  <si>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</si>
  <si>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</si>
  <si>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</si>
  <si>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</si>
  <si>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</si>
  <si>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</si>
  <si>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</si>
  <si>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</si>
  <si>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</si>
  <si>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</si>
  <si>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</si>
  <si>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</si>
  <si>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</si>
  <si>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</si>
  <si>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</si>
  <si>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</si>
  <si>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</si>
  <si>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</si>
  <si>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</si>
  <si>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</si>
  <si>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</si>
  <si>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</si>
  <si>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</si>
  <si>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</si>
  <si>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</si>
  <si>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</si>
  <si>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</si>
  <si>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</si>
  <si>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</si>
  <si>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</si>
  <si>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</si>
  <si>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</si>
  <si>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</si>
  <si>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</si>
  <si>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</si>
  <si>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</si>
  <si>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</si>
  <si>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</si>
  <si>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</si>
  <si>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</si>
  <si>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</si>
  <si>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</si>
  <si>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</si>
  <si>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</si>
  <si>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</si>
  <si>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</si>
  <si>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</si>
  <si>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</si>
  <si>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</si>
  <si>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</si>
  <si>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</si>
  <si>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</si>
  <si>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</si>
  <si>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</si>
  <si>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</si>
  <si>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</si>
  <si>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</si>
  <si>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</si>
  <si>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</si>
  <si>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</si>
  <si>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</si>
  <si>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</si>
  <si>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</si>
  <si>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</si>
  <si>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</si>
  <si>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</si>
  <si>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</si>
  <si>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</si>
  <si>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</si>
  <si>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</si>
  <si>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</si>
  <si>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</si>
  <si>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</si>
  <si>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</si>
  <si>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</si>
  <si>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</si>
  <si>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</si>
  <si>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</si>
  <si>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</si>
  <si>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</si>
  <si>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</si>
  <si>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</si>
  <si>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</si>
  <si>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</si>
  <si>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</si>
  <si>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</si>
  <si>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</si>
  <si>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</si>
  <si>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</si>
  <si>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</si>
  <si>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</si>
  <si>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</si>
  <si>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</si>
  <si>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</si>
  <si>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</si>
  <si>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</si>
  <si>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</si>
  <si>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</si>
  <si>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</si>
  <si>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</si>
  <si>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</si>
  <si>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</si>
  <si>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</si>
  <si>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</si>
  <si>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</si>
  <si>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</si>
  <si>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</si>
  <si>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</si>
  <si>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</si>
  <si>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</si>
  <si>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</si>
  <si>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</si>
  <si>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</si>
  <si>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</si>
  <si>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</si>
  <si>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</si>
  <si>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</si>
  <si>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</si>
  <si>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</si>
  <si>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</si>
  <si>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</si>
  <si>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</si>
  <si>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</si>
  <si>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</si>
  <si>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</si>
  <si>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</si>
  <si>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</si>
  <si>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</si>
  <si>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</si>
  <si>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</si>
  <si>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</si>
  <si>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</si>
  <si>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</si>
  <si>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</si>
  <si>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</si>
  <si>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</si>
  <si>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</si>
  <si>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</si>
  <si>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</si>
  <si>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</si>
  <si>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</si>
  <si>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</si>
  <si>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</si>
  <si>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</si>
  <si>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</si>
  <si>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</si>
  <si>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</si>
  <si>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</si>
  <si>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</si>
  <si>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</si>
  <si>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</si>
  <si>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</si>
  <si>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</si>
  <si>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</si>
  <si>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</si>
  <si>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</si>
  <si>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</si>
  <si>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</si>
  <si>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</si>
  <si>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</si>
  <si>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</si>
  <si>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</si>
  <si>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</si>
  <si>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</si>
  <si>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</si>
  <si>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</si>
  <si>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</si>
  <si>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</si>
  <si>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</si>
  <si>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</si>
  <si>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</si>
  <si>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</si>
  <si>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</si>
  <si>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</si>
  <si>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</si>
  <si>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</si>
  <si>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</si>
  <si>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</si>
  <si>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</si>
  <si>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</si>
  <si>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</si>
  <si>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</si>
  <si>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</si>
  <si>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</si>
  <si>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</si>
  <si>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</si>
  <si>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</si>
  <si>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</si>
  <si>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</si>
  <si>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</si>
  <si>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</si>
  <si>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</si>
  <si>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</si>
  <si>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</si>
  <si>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</si>
  <si>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</si>
  <si>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</si>
  <si>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</si>
  <si>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</si>
  <si>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</si>
  <si>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</si>
  <si>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</si>
  <si>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</si>
  <si>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</si>
  <si>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</si>
  <si>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</si>
  <si>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</si>
  <si>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</si>
  <si>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</si>
  <si>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</si>
  <si>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</si>
  <si>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</si>
  <si>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</si>
  <si>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</si>
  <si>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</si>
  <si>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</si>
  <si>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</si>
  <si>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</si>
  <si>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</si>
  <si>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</si>
  <si>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</si>
  <si>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</si>
  <si>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</si>
  <si>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</si>
  <si>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</si>
  <si>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</si>
  <si>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</si>
  <si>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</si>
  <si>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</si>
  <si>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</si>
  <si>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</si>
  <si>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</si>
  <si>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</si>
  <si>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</si>
  <si>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</si>
  <si>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</si>
  <si>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</si>
  <si>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</si>
  <si>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</si>
  <si>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</si>
  <si>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</si>
  <si>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</si>
  <si>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</si>
  <si>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</si>
  <si>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</si>
  <si>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</si>
  <si>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</si>
  <si>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</si>
  <si>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</si>
  <si>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</si>
  <si>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</si>
  <si>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</si>
  <si>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</si>
  <si>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</si>
  <si>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</si>
  <si>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</si>
  <si>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</si>
  <si>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</si>
  <si>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</si>
  <si>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</si>
  <si>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</si>
  <si>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</si>
  <si>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</si>
  <si>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</si>
  <si>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</si>
  <si>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</si>
  <si>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</si>
  <si>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</si>
  <si>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</si>
  <si>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</si>
  <si>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</si>
  <si>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</si>
  <si>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</si>
  <si>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</si>
  <si>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</si>
  <si>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</si>
  <si>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</si>
  <si>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</si>
  <si>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</si>
  <si>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</si>
  <si>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</si>
  <si>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</si>
  <si>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</si>
  <si>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</si>
  <si>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</si>
  <si>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</si>
  <si>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</si>
  <si>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</si>
  <si>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</si>
  <si>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</si>
  <si>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</si>
  <si>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</si>
  <si>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</si>
  <si>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</si>
  <si>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</si>
  <si>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</si>
  <si>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</si>
  <si>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</si>
  <si>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</si>
  <si>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</si>
  <si>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</si>
  <si>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</si>
  <si>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</si>
  <si>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</si>
  <si>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</si>
  <si>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</si>
  <si>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</si>
  <si>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</si>
  <si>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</si>
  <si>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</si>
  <si>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</si>
  <si>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</si>
  <si>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</si>
  <si>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</si>
  <si>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</si>
  <si>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</si>
  <si>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</si>
  <si>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</si>
  <si>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</si>
  <si>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</si>
  <si>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</si>
  <si>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</si>
  <si>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</si>
  <si>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</si>
  <si>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</si>
  <si>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</si>
  <si>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</si>
  <si>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</si>
  <si>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</si>
  <si>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</si>
  <si>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</si>
  <si>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</si>
  <si>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</si>
  <si>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</si>
  <si>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</si>
  <si>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</si>
  <si>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</si>
  <si>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</si>
  <si>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</si>
  <si>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</si>
  <si>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</si>
  <si>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</si>
  <si>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</si>
  <si>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</si>
  <si>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</si>
  <si>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</si>
  <si>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</si>
  <si>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</si>
  <si>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</si>
  <si>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</si>
  <si>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</si>
  <si>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</si>
  <si>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</si>
  <si>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</si>
  <si>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</si>
  <si>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</si>
  <si>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</si>
  <si>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</si>
  <si>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</si>
  <si>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</si>
  <si>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</si>
  <si>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</si>
  <si>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</si>
  <si>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</si>
  <si>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</si>
  <si>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</si>
  <si>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</si>
  <si>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</si>
  <si>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</si>
  <si>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</si>
  <si>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</si>
  <si>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</si>
  <si>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</si>
  <si>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</si>
  <si>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</si>
  <si>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</si>
  <si>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</si>
  <si>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</si>
  <si>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</si>
  <si>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</si>
  <si>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</si>
  <si>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</si>
  <si>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</si>
  <si>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</si>
  <si>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</si>
  <si>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</si>
  <si>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</si>
  <si>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</si>
  <si>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</si>
  <si>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</si>
  <si>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</si>
  <si>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</si>
  <si>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</si>
  <si>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</si>
  <si>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</si>
  <si>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</si>
  <si>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</si>
  <si>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</si>
  <si>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</si>
  <si>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</si>
  <si>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</si>
  <si>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</si>
  <si>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</si>
  <si>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</si>
  <si>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</si>
  <si>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</si>
  <si>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</si>
  <si>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</si>
  <si>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</si>
  <si>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</si>
  <si>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</si>
  <si>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</si>
  <si>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</si>
  <si>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</si>
  <si>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</si>
  <si>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</si>
  <si>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</si>
  <si>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</si>
  <si>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</si>
  <si>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</si>
  <si>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</si>
  <si>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</si>
  <si>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</si>
  <si>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</si>
  <si>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</si>
  <si>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</si>
  <si>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</si>
  <si>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</si>
  <si>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</si>
  <si>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</si>
  <si>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</si>
  <si>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</si>
  <si>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</si>
  <si>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</si>
  <si>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</si>
  <si>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</si>
  <si>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</si>
  <si>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</si>
  <si>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</si>
  <si>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</si>
  <si>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</si>
  <si>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</si>
  <si>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</si>
  <si>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</si>
  <si>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</si>
  <si>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</si>
  <si>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</si>
  <si>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</si>
  <si>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</si>
  <si>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</si>
  <si>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</si>
  <si>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</si>
  <si>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</si>
  <si>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</si>
  <si>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</si>
  <si>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</si>
  <si>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</si>
  <si>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</si>
  <si>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</si>
  <si>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</si>
  <si>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</si>
  <si>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</si>
  <si>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</si>
  <si>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</si>
  <si>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</si>
  <si>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</si>
  <si>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</si>
  <si>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</si>
  <si>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</si>
  <si>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</si>
  <si>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</si>
  <si>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</si>
  <si>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</si>
  <si>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</si>
  <si>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</si>
  <si>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</si>
  <si>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</si>
  <si>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</si>
  <si>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</si>
  <si>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</si>
  <si>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</si>
  <si>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</si>
  <si>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</si>
  <si>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</si>
  <si>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</si>
  <si>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</si>
  <si>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</si>
  <si>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</si>
  <si>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</si>
  <si>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</si>
  <si>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</si>
  <si>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</si>
  <si>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</si>
  <si>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</si>
  <si>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</si>
  <si>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</si>
  <si>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</si>
  <si>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</si>
  <si>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</si>
  <si>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</si>
  <si>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</si>
  <si>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</si>
  <si>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</si>
  <si>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</si>
  <si>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</si>
  <si>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</si>
  <si>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</si>
  <si>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</si>
  <si>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</si>
  <si>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</si>
  <si>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</si>
  <si>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</si>
  <si>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</si>
  <si>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</si>
  <si>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</si>
  <si>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</si>
  <si>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</si>
  <si>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</si>
  <si>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</si>
  <si>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</si>
  <si>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</si>
  <si>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</si>
  <si>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</si>
  <si>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</si>
  <si>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</si>
  <si>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</si>
  <si>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</si>
  <si>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</si>
  <si>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</si>
  <si>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</si>
  <si>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</si>
  <si>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</si>
  <si>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</si>
  <si>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</si>
  <si>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</si>
  <si>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</si>
  <si>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</si>
  <si>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</si>
  <si>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</si>
  <si>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</si>
  <si>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</si>
  <si>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</si>
  <si>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</si>
  <si>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</si>
  <si>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</si>
  <si>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</si>
  <si>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</si>
  <si>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</si>
  <si>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</si>
  <si>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</si>
  <si>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</si>
  <si>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</si>
  <si>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</si>
  <si>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</si>
  <si>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</si>
  <si>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</si>
  <si>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</si>
  <si>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</si>
  <si>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</si>
  <si>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</si>
  <si>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</si>
  <si>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</si>
  <si>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</si>
  <si>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</si>
  <si>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</si>
  <si>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</si>
  <si>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</si>
  <si>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</si>
  <si>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</si>
  <si>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</si>
  <si>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</si>
  <si>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</si>
  <si>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</si>
  <si>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</si>
  <si>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</si>
  <si>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</si>
  <si>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</si>
  <si>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</si>
  <si>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</si>
  <si>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</si>
  <si>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</si>
  <si>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</si>
  <si>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</si>
  <si>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</si>
  <si>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</si>
  <si>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</si>
  <si>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</si>
  <si>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</si>
  <si>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</si>
  <si>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</si>
  <si>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</si>
  <si>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</si>
  <si>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</si>
  <si>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</si>
  <si>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</si>
  <si>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</si>
  <si>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</si>
  <si>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</si>
  <si>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</si>
  <si>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</si>
  <si>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</si>
  <si>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</si>
  <si>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</si>
  <si>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</si>
  <si>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</si>
  <si>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</si>
  <si>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</si>
  <si>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</si>
  <si>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</si>
  <si>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</si>
  <si>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</si>
  <si>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</si>
  <si>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</si>
  <si>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</si>
  <si>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</si>
  <si>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</si>
  <si>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</si>
  <si>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</si>
  <si>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</si>
  <si>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</si>
  <si>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</si>
  <si>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</si>
  <si>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</si>
  <si>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</si>
  <si>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</si>
  <si>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</si>
  <si>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</si>
  <si>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</si>
  <si>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</si>
  <si>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</si>
  <si>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</si>
  <si>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</si>
  <si>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</si>
  <si>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</si>
  <si>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</si>
  <si>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</si>
  <si>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</si>
  <si>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</si>
  <si>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</si>
  <si>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</si>
  <si>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</si>
  <si>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</si>
  <si>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</si>
  <si>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</si>
  <si>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</si>
  <si>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</si>
  <si>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</si>
  <si>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</si>
  <si>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</si>
  <si>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</si>
  <si>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</si>
  <si>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</si>
  <si>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</si>
  <si>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</si>
  <si>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</si>
  <si>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</si>
  <si>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</si>
  <si>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</si>
  <si>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</si>
  <si>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</si>
  <si>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</si>
  <si>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</si>
  <si>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</si>
  <si>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</si>
  <si>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</si>
  <si>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</si>
  <si>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</si>
  <si>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</si>
  <si>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</si>
  <si>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</si>
  <si>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</si>
  <si>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</si>
  <si>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</si>
  <si>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</si>
  <si>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</si>
  <si>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</si>
  <si>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</si>
  <si>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</si>
  <si>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</si>
  <si>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</si>
  <si>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</si>
  <si>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</si>
  <si>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</si>
  <si>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</si>
  <si>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</si>
  <si>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</si>
  <si>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</si>
  <si>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</si>
  <si>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</si>
  <si>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</si>
  <si>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</si>
  <si>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</si>
  <si>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</si>
  <si>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</si>
  <si>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</si>
  <si>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</si>
  <si>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</si>
  <si>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</si>
  <si>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</si>
  <si>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</si>
  <si>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</si>
  <si>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</si>
  <si>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</si>
  <si>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</si>
  <si>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</si>
  <si>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</si>
  <si>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</si>
  <si>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</si>
  <si>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</si>
  <si>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</si>
  <si>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</si>
  <si>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</si>
  <si>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</si>
  <si>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</si>
  <si>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</si>
  <si>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</si>
  <si>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</si>
  <si>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</si>
  <si>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</si>
  <si>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</si>
  <si>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</si>
  <si>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</si>
  <si>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</si>
  <si>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</si>
  <si>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</si>
  <si>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</si>
  <si>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</si>
  <si>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</si>
  <si>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</si>
  <si>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</si>
  <si>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</si>
  <si>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</si>
  <si>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</si>
  <si>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</si>
  <si>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</si>
  <si>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</si>
  <si>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</si>
  <si>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</si>
  <si>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</si>
  <si>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</si>
  <si>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</si>
  <si>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</si>
  <si>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</si>
  <si>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</si>
  <si>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</si>
  <si>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</si>
  <si>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</si>
  <si>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</si>
  <si>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</si>
  <si>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</si>
  <si>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</si>
  <si>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</si>
  <si>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</si>
  <si>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</si>
  <si>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</si>
  <si>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</si>
  <si>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</si>
  <si>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</si>
  <si>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</si>
  <si>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</si>
  <si>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</si>
  <si>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</si>
  <si>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</si>
  <si>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</si>
  <si>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</si>
  <si>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</si>
  <si>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</si>
  <si>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</si>
  <si>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</si>
  <si>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</si>
  <si>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</si>
  <si>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</si>
  <si>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</si>
  <si>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</si>
  <si>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</si>
  <si>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</si>
  <si>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</si>
  <si>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</si>
  <si>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</si>
  <si>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</si>
  <si>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</si>
  <si>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</si>
  <si>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</si>
  <si>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</si>
  <si>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</si>
  <si>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</si>
  <si>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</si>
  <si>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</si>
  <si>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</si>
  <si>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</si>
  <si>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</si>
  <si>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</si>
  <si>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</si>
  <si>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</si>
  <si>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</si>
  <si>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</si>
  <si>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</si>
  <si>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</si>
  <si>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</si>
  <si>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</si>
  <si>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</si>
  <si>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</si>
  <si>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</si>
  <si>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</si>
  <si>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</si>
  <si>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</si>
  <si>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</si>
  <si>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</si>
  <si>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</si>
  <si>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</si>
  <si>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</si>
  <si>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</si>
  <si>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</si>
  <si>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</si>
  <si>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</si>
  <si>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</si>
  <si>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</si>
  <si>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</si>
  <si>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</si>
  <si>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</si>
  <si>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</si>
  <si>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</si>
  <si>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</si>
  <si>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</si>
  <si>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</si>
  <si>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</si>
  <si>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</si>
  <si>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</si>
  <si>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</si>
  <si>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</si>
  <si>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</si>
  <si>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</si>
  <si>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</si>
  <si>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</si>
  <si>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</si>
  <si>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</si>
  <si>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</si>
  <si>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</si>
  <si>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</si>
  <si>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</si>
  <si>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</si>
  <si>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</si>
  <si>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</si>
  <si>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</si>
  <si>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</si>
  <si>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</si>
  <si>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</si>
  <si>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</si>
  <si>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</si>
  <si>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</si>
  <si>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</si>
  <si>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</si>
  <si>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</si>
  <si>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</si>
  <si>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</si>
  <si>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</si>
  <si>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</si>
  <si>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</si>
  <si>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</si>
  <si>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</si>
  <si>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</si>
  <si>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</si>
  <si>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</si>
  <si>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</si>
  <si>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</si>
  <si>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</si>
  <si>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</si>
  <si>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</si>
  <si>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</si>
  <si>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</si>
  <si>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</si>
  <si>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</si>
  <si>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</si>
  <si>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</si>
  <si>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</si>
  <si>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</si>
  <si>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</si>
  <si>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</si>
  <si>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</si>
  <si>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</si>
  <si>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</si>
  <si>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</si>
  <si>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</si>
  <si>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</si>
  <si>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</si>
  <si>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</si>
  <si>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</si>
  <si>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</si>
  <si>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</si>
  <si>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</si>
  <si>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</si>
  <si>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</si>
  <si>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</si>
  <si>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</si>
  <si>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</si>
  <si>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</si>
  <si>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</si>
  <si>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</si>
  <si>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</si>
  <si>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</si>
  <si>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</si>
  <si>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</si>
  <si>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</si>
  <si>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</si>
  <si>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</si>
  <si>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</si>
  <si>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</si>
  <si>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</si>
  <si>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</si>
  <si>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</si>
  <si>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</si>
  <si>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</si>
  <si>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</si>
  <si>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</si>
  <si>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</si>
  <si>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</si>
  <si>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</si>
  <si>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</si>
  <si>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</si>
  <si>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</si>
  <si>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</si>
  <si>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</si>
  <si>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</si>
  <si>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</si>
  <si>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</si>
  <si>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</si>
  <si>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</si>
  <si>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</si>
  <si>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</si>
  <si>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</si>
  <si>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</si>
  <si>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</si>
  <si>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</si>
  <si>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</si>
  <si>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</si>
  <si>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</si>
  <si>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</si>
  <si>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</si>
  <si>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</si>
  <si>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</si>
  <si>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</si>
  <si>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</si>
  <si>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</si>
  <si>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</si>
  <si>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</si>
  <si>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</si>
  <si>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</si>
  <si>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</si>
  <si>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</si>
  <si>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</si>
  <si>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</si>
  <si>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</si>
  <si>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</si>
  <si>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</si>
  <si>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</si>
  <si>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</si>
  <si>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</si>
  <si>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</si>
  <si>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</si>
  <si>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</si>
  <si>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</si>
  <si>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</si>
  <si>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</si>
  <si>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</si>
  <si>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</si>
  <si>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</si>
  <si>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</si>
  <si>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</si>
  <si>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</si>
  <si>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</si>
  <si>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</si>
  <si>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</si>
  <si>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</si>
  <si>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</si>
  <si>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</si>
  <si>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</si>
  <si>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</si>
  <si>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</si>
  <si>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</si>
  <si>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</si>
  <si>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</si>
  <si>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</si>
  <si>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</si>
  <si>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</si>
  <si>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</si>
  <si>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</si>
  <si>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</si>
  <si>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</si>
  <si>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</si>
  <si>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</si>
  <si>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</si>
  <si>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</si>
  <si>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</si>
  <si>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</si>
  <si>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</si>
  <si>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</si>
  <si>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</si>
  <si>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</si>
  <si>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</si>
  <si>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</si>
  <si>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</si>
  <si>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</si>
  <si>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</si>
  <si>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</si>
  <si>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</si>
  <si>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</si>
  <si>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</si>
  <si>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</si>
  <si>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</si>
  <si>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</si>
  <si>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</si>
  <si>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</si>
  <si>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</si>
  <si>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</si>
  <si>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</si>
  <si>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</si>
  <si>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</si>
  <si>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</si>
  <si>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</si>
  <si>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</si>
  <si>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</si>
  <si>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</si>
  <si>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</si>
  <si>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</si>
  <si>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</si>
  <si>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</si>
  <si>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</si>
  <si>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</si>
  <si>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</si>
  <si>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</si>
  <si>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</si>
  <si>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</si>
  <si>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</si>
  <si>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</si>
  <si>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</si>
  <si>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</si>
  <si>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</si>
  <si>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</si>
  <si>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</si>
  <si>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</si>
  <si>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</si>
  <si>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</si>
  <si>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</si>
  <si>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</si>
  <si>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</si>
  <si>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</si>
  <si>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</si>
  <si>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</si>
  <si>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</si>
  <si>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</si>
  <si>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</si>
  <si>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</si>
  <si>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</si>
  <si>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</si>
  <si>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</si>
  <si>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</si>
  <si>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</si>
  <si>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</si>
  <si>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</si>
  <si>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</si>
  <si>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</si>
  <si>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</si>
  <si>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</si>
  <si>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</si>
  <si>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</si>
  <si>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</si>
  <si>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</si>
  <si>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</si>
  <si>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</si>
  <si>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</si>
  <si>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</si>
  <si>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</si>
  <si>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</si>
  <si>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</si>
  <si>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</si>
  <si>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</si>
  <si>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</si>
  <si>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</si>
  <si>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</si>
  <si>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</si>
  <si>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</si>
  <si>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</si>
  <si>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</si>
  <si>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</si>
  <si>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</si>
  <si>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</si>
  <si>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</si>
  <si>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</si>
  <si>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</si>
  <si>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</si>
  <si>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</si>
  <si>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</si>
  <si>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</si>
  <si>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</si>
  <si>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</si>
  <si>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</si>
  <si>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</si>
  <si>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</si>
  <si>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</si>
  <si>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</si>
  <si>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</si>
  <si>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</si>
  <si>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</si>
  <si>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</si>
  <si>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</si>
  <si>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</si>
  <si>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</si>
  <si>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</si>
  <si>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</si>
  <si>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</si>
  <si>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</si>
  <si>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</si>
  <si>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</si>
  <si>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</si>
  <si>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</si>
  <si>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</si>
  <si>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</si>
  <si>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</si>
  <si>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</si>
  <si>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</si>
  <si>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</si>
  <si>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</si>
  <si>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</si>
  <si>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</si>
  <si>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</si>
  <si>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</si>
  <si>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</si>
  <si>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</si>
  <si>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</si>
  <si>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</si>
  <si>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</si>
  <si>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</si>
  <si>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</si>
  <si>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</si>
  <si>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</si>
  <si>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</si>
  <si>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</si>
  <si>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</si>
  <si>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</si>
  <si>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</si>
  <si>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</si>
  <si>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</si>
  <si>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</si>
  <si>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</si>
  <si>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</si>
  <si>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</si>
  <si>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</si>
  <si>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</si>
  <si>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</si>
  <si>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</si>
  <si>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</si>
  <si>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</si>
  <si>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</si>
  <si>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</si>
  <si>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</si>
  <si>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</si>
  <si>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</si>
  <si>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</si>
  <si>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</si>
  <si>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</si>
  <si>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</si>
  <si>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</si>
  <si>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</si>
  <si>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</si>
  <si>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</si>
  <si>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</si>
  <si>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</si>
  <si>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</si>
  <si>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</si>
  <si>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</si>
  <si>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</si>
  <si>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</si>
  <si>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</si>
  <si>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</si>
  <si>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</si>
  <si>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</si>
  <si>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</si>
  <si>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</si>
  <si>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</si>
  <si>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</si>
  <si>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</si>
  <si>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</si>
  <si>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</si>
  <si>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</si>
  <si>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</si>
  <si>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</si>
  <si>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</si>
  <si>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</si>
  <si>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</si>
  <si>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</si>
  <si>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</si>
  <si>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</si>
  <si>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</si>
  <si>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</si>
  <si>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</si>
  <si>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</si>
  <si>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</si>
  <si>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</si>
  <si>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</si>
  <si>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</si>
  <si>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</si>
  <si>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</si>
  <si>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</si>
  <si>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</si>
  <si>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</si>
  <si>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</si>
  <si>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</si>
  <si>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</si>
  <si>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</si>
  <si>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</si>
  <si>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</si>
  <si>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</si>
  <si>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</si>
  <si>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</si>
  <si>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</si>
  <si>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</si>
  <si>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</si>
  <si>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</si>
  <si>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</si>
  <si>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</si>
  <si>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</si>
  <si>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</si>
  <si>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</si>
  <si>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</si>
  <si>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</si>
  <si>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</si>
  <si>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</si>
  <si>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</si>
  <si>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</si>
  <si>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</si>
  <si>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</si>
  <si>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</si>
  <si>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</si>
  <si>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</si>
  <si>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</si>
  <si>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</si>
  <si>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</si>
  <si>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</si>
  <si>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</si>
  <si>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</si>
  <si>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</si>
  <si>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</si>
  <si>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</si>
  <si>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</si>
  <si>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</si>
  <si>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</si>
  <si>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</si>
  <si>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</si>
  <si>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</si>
  <si>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</si>
  <si>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</si>
  <si>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</si>
  <si>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</si>
  <si>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</si>
  <si>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</si>
  <si>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</si>
  <si>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</si>
  <si>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</si>
  <si>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</si>
  <si>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</si>
  <si>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</si>
  <si>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</si>
  <si>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</si>
  <si>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</si>
  <si>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</si>
  <si>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</si>
  <si>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</si>
  <si>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</si>
  <si>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</si>
  <si>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</si>
  <si>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</si>
  <si>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</si>
  <si>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</si>
  <si>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</si>
  <si>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</si>
  <si>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</si>
  <si>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</si>
  <si>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</si>
  <si>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</si>
  <si>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</si>
  <si>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</si>
  <si>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</si>
  <si>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</si>
  <si>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</si>
  <si>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</si>
  <si>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</si>
  <si>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</si>
  <si>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</si>
  <si>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</si>
  <si>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</si>
  <si>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</si>
  <si>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</si>
  <si>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</si>
  <si>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</si>
  <si>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</si>
  <si>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</si>
  <si>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</si>
  <si>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</si>
  <si>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</si>
  <si>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</si>
  <si>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</si>
  <si>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</si>
  <si>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</si>
  <si>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</si>
  <si>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</si>
  <si>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</si>
  <si>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</si>
  <si>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</si>
  <si>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</si>
  <si>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</si>
  <si>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</si>
  <si>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</si>
  <si>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</si>
  <si>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</si>
  <si>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</si>
  <si>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</si>
  <si>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</si>
  <si>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</si>
  <si>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</si>
  <si>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</si>
  <si>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</si>
  <si>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</si>
  <si>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</si>
  <si>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</si>
  <si>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</si>
  <si>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</si>
  <si>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</si>
  <si>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</si>
  <si>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</si>
  <si>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</si>
  <si>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</si>
  <si>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</si>
  <si>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</si>
  <si>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</si>
  <si>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</si>
  <si>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</si>
  <si>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</si>
  <si>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</si>
  <si>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</si>
  <si>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</si>
  <si>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</si>
  <si>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</si>
  <si>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</si>
  <si>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</si>
  <si>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</si>
  <si>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</si>
  <si>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</si>
  <si>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</si>
  <si>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</si>
  <si>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</si>
  <si>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</si>
  <si>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</si>
  <si>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</si>
  <si>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</si>
  <si>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</si>
  <si>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</si>
  <si>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</si>
  <si>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</si>
  <si>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</si>
  <si>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</si>
  <si>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</si>
  <si>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</si>
  <si>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</si>
  <si>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</si>
  <si>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</si>
  <si>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</si>
  <si>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</si>
  <si>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</si>
  <si>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</si>
  <si>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</si>
  <si>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</si>
  <si>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</si>
  <si>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</si>
  <si>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</si>
  <si>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</si>
  <si>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</si>
  <si>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</si>
  <si>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</si>
  <si>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</si>
  <si>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</si>
  <si>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</si>
  <si>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</si>
  <si>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</si>
  <si>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</si>
  <si>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</si>
  <si>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</si>
  <si>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</si>
  <si>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</si>
  <si>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</si>
  <si>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</si>
  <si>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</si>
  <si>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</si>
  <si>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</si>
  <si>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</si>
  <si>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</si>
  <si>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</si>
  <si>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</si>
  <si>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</si>
  <si>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</si>
  <si>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</si>
  <si>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</si>
  <si>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</si>
  <si>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</si>
  <si>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</si>
  <si>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</si>
  <si>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</si>
  <si>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</si>
  <si>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</si>
  <si>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</si>
  <si>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</si>
  <si>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</si>
  <si>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</si>
  <si>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</si>
  <si>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</si>
  <si>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</si>
  <si>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</si>
  <si>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</si>
  <si>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</si>
  <si>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</si>
  <si>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</si>
  <si>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</si>
  <si>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</si>
  <si>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</si>
  <si>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</si>
  <si>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</si>
  <si>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</si>
  <si>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</si>
  <si>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</si>
  <si>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</si>
  <si>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</si>
  <si>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</si>
  <si>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</si>
  <si>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</si>
  <si>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</si>
  <si>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</si>
  <si>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</si>
  <si>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</si>
  <si>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</si>
  <si>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</si>
  <si>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</si>
  <si>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</si>
  <si>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</si>
  <si>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</si>
  <si>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</si>
  <si>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</si>
  <si>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</si>
  <si>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</si>
  <si>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</si>
  <si>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</si>
  <si>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</si>
  <si>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</si>
  <si>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</si>
  <si>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</si>
  <si>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</si>
  <si>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</si>
  <si>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</si>
  <si>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</si>
  <si>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</si>
  <si>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</si>
  <si>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</si>
  <si>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</si>
  <si>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</si>
  <si>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</si>
  <si>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</si>
  <si>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</si>
  <si>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</si>
  <si>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</si>
  <si>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</si>
  <si>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</si>
  <si>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</si>
  <si>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</si>
  <si>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</si>
  <si>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</si>
  <si>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</si>
  <si>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</si>
  <si>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</si>
  <si>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</si>
  <si>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</si>
  <si>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</si>
  <si>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</si>
  <si>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</si>
  <si>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</si>
  <si>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</si>
  <si>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</si>
  <si>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</si>
  <si>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</si>
  <si>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</si>
  <si>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</si>
  <si>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</si>
  <si>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</si>
  <si>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</si>
  <si>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</si>
  <si>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</si>
  <si>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</si>
  <si>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</si>
  <si>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</si>
  <si>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</si>
  <si>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</si>
  <si>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</si>
  <si>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</si>
  <si>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</si>
  <si>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</si>
  <si>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</si>
  <si>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</si>
  <si>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</si>
  <si>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</si>
  <si>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</si>
  <si>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</si>
  <si>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</si>
  <si>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</si>
  <si>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</si>
  <si>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</si>
  <si>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</si>
  <si>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</si>
  <si>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</si>
  <si>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</si>
  <si>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</si>
  <si>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</si>
  <si>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</si>
  <si>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</si>
  <si>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</si>
  <si>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</si>
  <si>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</si>
  <si>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</si>
  <si>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</si>
  <si>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</si>
  <si>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</si>
  <si>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</si>
  <si>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</si>
  <si>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</si>
  <si>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</si>
  <si>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</si>
  <si>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</si>
  <si>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</si>
  <si>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</si>
  <si>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</si>
  <si>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</si>
  <si>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</si>
  <si>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</si>
  <si>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</si>
  <si>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</si>
  <si>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</si>
  <si>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</si>
  <si>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</si>
  <si>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</si>
  <si>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</si>
  <si>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</si>
  <si>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</si>
  <si>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</si>
  <si>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</si>
  <si>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</si>
  <si>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</si>
  <si>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</si>
  <si>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</si>
  <si>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</si>
  <si>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</si>
  <si>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</si>
  <si>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</si>
  <si>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</si>
  <si>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</si>
  <si>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</si>
  <si>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</si>
  <si>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</si>
  <si>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</si>
  <si>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</si>
  <si>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</si>
  <si>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</si>
  <si>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</si>
  <si>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</si>
  <si>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</si>
  <si>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</si>
  <si>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</si>
  <si>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</si>
  <si>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</si>
  <si>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</si>
  <si>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</si>
  <si>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</si>
  <si>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</si>
  <si>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</si>
  <si>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</si>
  <si>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</si>
  <si>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</si>
  <si>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</si>
  <si>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</si>
  <si>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</si>
  <si>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</si>
  <si>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</si>
  <si>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</si>
  <si>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</si>
  <si>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</si>
  <si>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</si>
  <si>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</si>
  <si>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</si>
  <si>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</si>
  <si>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</si>
  <si>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</si>
  <si>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</si>
  <si>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</si>
  <si>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</si>
  <si>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</si>
  <si>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</si>
  <si>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</si>
  <si>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</si>
  <si>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</si>
  <si>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</si>
  <si>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</si>
  <si>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</si>
  <si>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</si>
  <si>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</si>
  <si>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</si>
  <si>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</si>
  <si>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</si>
  <si>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</si>
  <si>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</si>
  <si>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</si>
  <si>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</si>
  <si>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</si>
  <si>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</si>
  <si>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</si>
  <si>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</si>
  <si>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</si>
  <si>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</si>
  <si>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</si>
  <si>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</si>
  <si>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</si>
  <si>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</si>
  <si>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</si>
  <si>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</si>
  <si>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</si>
  <si>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</si>
  <si>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</si>
  <si>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</si>
  <si>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</si>
  <si>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</si>
  <si>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</si>
  <si>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</si>
  <si>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</si>
  <si>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</si>
  <si>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</si>
  <si>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</si>
  <si>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</si>
  <si>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</si>
  <si>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</si>
  <si>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</si>
  <si>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</si>
  <si>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</si>
  <si>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</si>
  <si>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</si>
  <si>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</si>
  <si>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</si>
  <si>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</si>
  <si>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</si>
  <si>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</si>
  <si>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</si>
  <si>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</si>
  <si>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</si>
  <si>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</si>
  <si>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</si>
  <si>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</si>
  <si>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</si>
  <si>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</si>
  <si>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</si>
  <si>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</si>
  <si>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</si>
  <si>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</si>
  <si>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</si>
  <si>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</si>
  <si>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</si>
  <si>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</si>
  <si>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</si>
  <si>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</si>
  <si>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</si>
  <si>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</si>
  <si>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</si>
  <si>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</si>
  <si>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</si>
  <si>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</si>
  <si>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</si>
  <si>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</si>
  <si>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</si>
  <si>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</si>
  <si>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</si>
  <si>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</si>
  <si>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</si>
  <si>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</si>
  <si>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</si>
  <si>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</si>
  <si>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</si>
  <si>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</si>
  <si>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</si>
  <si>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</si>
  <si>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</si>
  <si>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</si>
  <si>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</si>
  <si>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</si>
  <si>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</si>
  <si>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</si>
  <si>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</si>
  <si>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</si>
  <si>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</si>
  <si>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</si>
  <si>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</si>
  <si>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</si>
  <si>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</si>
  <si>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</si>
  <si>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</si>
  <si>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</si>
  <si>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</si>
  <si>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</si>
  <si>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</si>
  <si>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</si>
  <si>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</si>
  <si>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</si>
  <si>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</si>
  <si>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</si>
  <si>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</si>
  <si>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</si>
  <si>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</si>
  <si>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</si>
  <si>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</si>
  <si>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</si>
  <si>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</si>
  <si>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</si>
  <si>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</si>
  <si>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</si>
  <si>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</si>
  <si>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</si>
  <si>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</si>
  <si>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</si>
  <si>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</si>
  <si>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</si>
  <si>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</si>
  <si>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</si>
  <si>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</si>
  <si>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</si>
  <si>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</si>
  <si>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</si>
  <si>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</si>
  <si>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</si>
  <si>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</si>
  <si>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</si>
  <si>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</si>
  <si>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</si>
  <si>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</si>
  <si>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</si>
  <si>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</si>
  <si>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</si>
  <si>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</si>
  <si>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</si>
  <si>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</si>
  <si>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</si>
  <si>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</si>
  <si>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</si>
  <si>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</si>
  <si>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</si>
  <si>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</si>
  <si>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</si>
  <si>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</si>
  <si>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</si>
  <si>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</si>
  <si>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</si>
  <si>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</si>
  <si>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</si>
  <si>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</si>
  <si>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</si>
  <si>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</si>
  <si>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</si>
  <si>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</si>
  <si>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</si>
  <si>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</si>
  <si>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</si>
  <si>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</si>
  <si>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</si>
  <si>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</si>
  <si>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</si>
  <si>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</si>
  <si>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</si>
  <si>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</si>
  <si>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</si>
  <si>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</si>
  <si>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</si>
  <si>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</si>
  <si>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</si>
  <si>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</si>
  <si>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</si>
  <si>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</si>
  <si>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</si>
  <si>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</si>
  <si>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</si>
  <si>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</si>
  <si>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</si>
  <si>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</si>
  <si>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</si>
  <si>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</si>
  <si>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</si>
  <si>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</si>
  <si>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</si>
  <si>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</si>
  <si>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</si>
  <si>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</si>
  <si>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</si>
  <si>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</si>
  <si>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</si>
  <si>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</si>
  <si>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</si>
  <si>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</si>
  <si>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</si>
  <si>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</si>
  <si>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</si>
  <si>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</si>
  <si>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</si>
  <si>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</si>
  <si>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</si>
  <si>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</si>
  <si>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</si>
  <si>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</si>
  <si>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</si>
  <si>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</si>
  <si>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</si>
  <si>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</si>
  <si>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</si>
  <si>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</si>
  <si>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</si>
  <si>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</si>
  <si>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</si>
  <si>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</si>
  <si>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</si>
  <si>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</si>
  <si>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</si>
  <si>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</si>
  <si>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</si>
  <si>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</si>
  <si>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</si>
  <si>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</si>
  <si>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</si>
  <si>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</si>
  <si>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</si>
  <si>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</si>
  <si>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</si>
  <si>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</si>
  <si>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</si>
  <si>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</si>
  <si>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</si>
  <si>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</si>
  <si>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</si>
  <si>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</si>
  <si>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</si>
  <si>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</si>
  <si>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</si>
  <si>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</si>
  <si>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</si>
  <si>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</si>
  <si>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</si>
  <si>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</si>
  <si>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</si>
  <si>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</si>
  <si>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</si>
  <si>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</si>
  <si>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</si>
  <si>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</si>
  <si>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</si>
  <si>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</si>
  <si>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</si>
  <si>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</si>
  <si>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</si>
  <si>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</si>
  <si>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</si>
  <si>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</si>
  <si>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</si>
  <si>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</si>
  <si>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</si>
  <si>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</si>
  <si>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</si>
  <si>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</si>
  <si>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</si>
  <si>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</si>
  <si>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</si>
  <si>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</si>
  <si>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</si>
  <si>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</si>
  <si>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</si>
  <si>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</si>
  <si>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</si>
  <si>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</si>
  <si>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</si>
  <si>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</si>
  <si>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</si>
  <si>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</si>
  <si>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</si>
  <si>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</si>
  <si>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</si>
  <si>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</si>
  <si>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</si>
  <si>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</si>
  <si>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</si>
  <si>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</si>
  <si>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</si>
  <si>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</si>
  <si>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</si>
  <si>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</si>
  <si>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</si>
  <si>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</si>
  <si>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</si>
  <si>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</si>
  <si>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</si>
  <si>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</si>
  <si>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</si>
  <si>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</si>
  <si>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</si>
  <si>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</si>
  <si>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</si>
  <si>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</si>
  <si>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</si>
  <si>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</si>
  <si>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</si>
  <si>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</si>
  <si>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</si>
  <si>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</si>
  <si>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</si>
  <si>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</si>
  <si>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</si>
  <si>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</si>
  <si>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</si>
  <si>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</si>
  <si>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</si>
  <si>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</si>
  <si>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</si>
  <si>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</si>
  <si>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</si>
  <si>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</si>
  <si>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</si>
  <si>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</si>
  <si>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</si>
  <si>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</si>
  <si>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</si>
  <si>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</si>
  <si>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</si>
  <si>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</si>
  <si>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</si>
  <si>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</si>
  <si>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</si>
  <si>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</si>
  <si>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</si>
  <si>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</si>
  <si>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</si>
  <si>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</si>
  <si>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</si>
  <si>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</si>
  <si>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</si>
  <si>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</si>
  <si>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</si>
  <si>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</si>
  <si>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</si>
  <si>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</si>
  <si>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</si>
  <si>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</si>
  <si>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</si>
  <si>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</si>
  <si>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</si>
  <si>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</si>
  <si>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</si>
  <si>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</si>
  <si>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</si>
  <si>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</si>
  <si>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</si>
  <si>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</si>
  <si>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</si>
  <si>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</si>
  <si>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</si>
  <si>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</si>
  <si>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</si>
  <si>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</si>
  <si>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</si>
  <si>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</si>
  <si>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</si>
  <si>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</si>
  <si>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</si>
  <si>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</si>
  <si>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</si>
  <si>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</si>
  <si>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</si>
  <si>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</si>
  <si>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</si>
  <si>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</si>
  <si>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</si>
  <si>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</si>
  <si>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</si>
  <si>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</si>
  <si>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</si>
  <si>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</si>
  <si>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</si>
  <si>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</si>
  <si>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</si>
  <si>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</si>
  <si>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</si>
  <si>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</si>
  <si>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</si>
  <si>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</si>
  <si>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</si>
  <si>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</si>
  <si>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</si>
  <si>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</si>
  <si>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</si>
  <si>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</si>
  <si>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</si>
  <si>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</si>
  <si>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</si>
  <si>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</si>
  <si>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</si>
  <si>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</si>
  <si>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</si>
  <si>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</si>
  <si>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</si>
  <si>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</si>
  <si>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</si>
  <si>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</si>
  <si>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</si>
  <si>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</si>
  <si>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</si>
  <si>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</si>
  <si>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</si>
  <si>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</si>
  <si>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</si>
  <si>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</si>
  <si>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</si>
  <si>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</si>
  <si>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</si>
  <si>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</si>
  <si>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</si>
  <si>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</si>
  <si>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</si>
  <si>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</si>
  <si>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</si>
  <si>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</si>
  <si>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</si>
  <si>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</si>
  <si>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</si>
  <si>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</si>
  <si>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</si>
  <si>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</si>
  <si>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</si>
  <si>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</si>
  <si>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</si>
  <si>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</si>
  <si>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</si>
  <si>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</si>
  <si>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</si>
  <si>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</si>
  <si>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</si>
  <si>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</si>
  <si>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</si>
  <si>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</si>
  <si>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</si>
  <si>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</si>
  <si>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</si>
  <si>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</si>
  <si>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</si>
  <si>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</si>
  <si>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</si>
  <si>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</si>
  <si>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</si>
  <si>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</si>
  <si>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</si>
  <si>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</si>
  <si>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</si>
  <si>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</si>
  <si>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</si>
  <si>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</si>
  <si>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</si>
  <si>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</si>
  <si>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</si>
  <si>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</si>
  <si>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</si>
  <si>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</si>
  <si>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</si>
  <si>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</si>
  <si>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</si>
  <si>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</si>
  <si>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</si>
  <si>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</si>
  <si>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</si>
  <si>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</si>
  <si>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</si>
  <si>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</si>
  <si>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</si>
  <si>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</si>
  <si>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</si>
  <si>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</si>
  <si>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</si>
  <si>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</si>
  <si>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</si>
  <si>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</si>
  <si>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</si>
  <si>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</si>
  <si>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</si>
  <si>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</si>
  <si>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</si>
  <si>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</si>
  <si>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</si>
  <si>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</si>
  <si>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</si>
  <si>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</si>
  <si>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</si>
  <si>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</si>
  <si>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</si>
  <si>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</si>
  <si>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</si>
  <si>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</si>
  <si>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</si>
  <si>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</si>
  <si>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</si>
  <si>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</si>
  <si>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</si>
  <si>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</si>
  <si>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</si>
  <si>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</si>
  <si>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</si>
  <si>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</si>
  <si>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</si>
  <si>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</si>
  <si>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</si>
  <si>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</si>
  <si>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</si>
  <si>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</si>
  <si>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</si>
  <si>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</si>
  <si>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</si>
  <si>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</si>
  <si>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</si>
  <si>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</si>
  <si>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</si>
  <si>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</si>
  <si>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</si>
  <si>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</si>
  <si>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</si>
  <si>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</si>
  <si>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</si>
  <si>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</si>
  <si>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</si>
  <si>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</si>
  <si>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</si>
  <si>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</si>
  <si>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</si>
  <si>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</si>
  <si>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</si>
  <si>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</si>
  <si>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</si>
  <si>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</si>
  <si>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</si>
  <si>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</si>
  <si>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</si>
  <si>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</si>
  <si>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</si>
  <si>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</si>
  <si>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</si>
  <si>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</si>
  <si>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</si>
  <si>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</si>
  <si>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</si>
  <si>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</si>
  <si>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</si>
  <si>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</si>
  <si>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</si>
  <si>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</si>
  <si>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</si>
  <si>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</si>
  <si>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</si>
  <si>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</si>
  <si>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</si>
  <si>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</si>
  <si>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</si>
  <si>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</si>
  <si>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</si>
  <si>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</si>
  <si>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</si>
  <si>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</si>
  <si>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</si>
  <si>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</si>
  <si>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</si>
  <si>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</si>
  <si>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</si>
  <si>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</si>
  <si>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</si>
  <si>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</si>
  <si>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</si>
  <si>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</si>
  <si>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</si>
  <si>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</si>
  <si>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</si>
  <si>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</si>
  <si>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</si>
  <si>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</si>
  <si>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</si>
  <si>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</si>
  <si>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</si>
  <si>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</si>
  <si>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</si>
  <si>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</si>
  <si>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</si>
  <si>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</si>
  <si>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</si>
  <si>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</si>
  <si>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</si>
  <si>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</si>
  <si>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</si>
  <si>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</si>
  <si>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</si>
  <si>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</si>
  <si>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</si>
  <si>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</si>
  <si>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</si>
  <si>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</si>
  <si>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</si>
  <si>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</si>
  <si>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</si>
  <si>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</si>
  <si>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</si>
  <si>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</si>
  <si>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</si>
  <si>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</si>
  <si>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</si>
  <si>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</si>
  <si>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</si>
  <si>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</si>
  <si>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</si>
  <si>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</si>
  <si>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</si>
  <si>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</si>
  <si>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</si>
  <si>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</si>
  <si>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</si>
  <si>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</si>
  <si>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</si>
  <si>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</si>
  <si>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</si>
  <si>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</si>
  <si>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</si>
  <si>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</si>
  <si>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</si>
  <si>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</si>
  <si>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</si>
  <si>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</si>
  <si>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</si>
  <si>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</si>
  <si>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</si>
  <si>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</si>
  <si>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</si>
  <si>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</si>
  <si>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</si>
  <si>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</si>
  <si>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</si>
  <si>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</si>
  <si>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</si>
  <si>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</si>
  <si>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</si>
  <si>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</si>
  <si>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</si>
  <si>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</si>
  <si>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</si>
  <si>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</si>
  <si>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</si>
  <si>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</si>
  <si>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</si>
  <si>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</si>
  <si>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</si>
  <si>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</si>
  <si>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</si>
  <si>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</si>
  <si>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</si>
  <si>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</si>
  <si>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</si>
  <si>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</si>
  <si>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</si>
  <si>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</si>
  <si>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</si>
  <si>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</si>
  <si>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</si>
  <si>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</si>
  <si>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</si>
  <si>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</si>
  <si>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</si>
  <si>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</si>
  <si>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</si>
  <si>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</si>
  <si>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</si>
  <si>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</si>
  <si>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</si>
  <si>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</si>
  <si>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</si>
  <si>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</si>
  <si>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</si>
  <si>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</si>
  <si>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</si>
  <si>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</si>
  <si>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</si>
  <si>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</si>
  <si>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</si>
  <si>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</si>
  <si>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</si>
  <si>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</si>
  <si>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</si>
  <si>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</si>
  <si>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</si>
  <si>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</si>
  <si>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</si>
  <si>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</si>
  <si>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</si>
  <si>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</si>
  <si>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</si>
  <si>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</si>
  <si>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</si>
  <si>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</si>
  <si>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</si>
  <si>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</si>
  <si>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</si>
  <si>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</si>
  <si>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</si>
  <si>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</si>
  <si>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</si>
  <si>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</si>
  <si>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</si>
  <si>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</si>
  <si>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</si>
  <si>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</si>
  <si>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</si>
  <si>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</si>
  <si>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</si>
  <si>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</si>
  <si>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</si>
  <si>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</si>
  <si>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</si>
  <si>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</si>
  <si>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</si>
  <si>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</si>
  <si>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</si>
  <si>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</si>
  <si>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</si>
  <si>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</si>
  <si>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</si>
  <si>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</si>
  <si>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</si>
  <si>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</si>
  <si>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</si>
  <si>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</si>
  <si>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</si>
  <si>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</si>
  <si>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</si>
  <si>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</si>
  <si>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</si>
  <si>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</si>
  <si>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</si>
  <si>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</si>
  <si>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</si>
  <si>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</si>
  <si>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</si>
  <si>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</si>
  <si>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</si>
  <si>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</si>
  <si>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</si>
  <si>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</si>
  <si>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</si>
  <si>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</si>
  <si>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</si>
  <si>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</si>
  <si>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</si>
  <si>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</si>
  <si>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</si>
  <si>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</si>
  <si>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</si>
  <si>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</si>
  <si>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</si>
  <si>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</si>
  <si>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</si>
  <si>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</si>
  <si>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</si>
  <si>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</si>
  <si>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</si>
  <si>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</si>
  <si>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</si>
  <si>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</si>
  <si>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</si>
  <si>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</si>
  <si>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</si>
  <si>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</si>
  <si>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</si>
  <si>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</si>
  <si>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</si>
  <si>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</si>
  <si>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</si>
  <si>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</si>
  <si>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</si>
  <si>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</si>
  <si>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</si>
  <si>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</si>
  <si>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</si>
  <si>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</si>
  <si>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</si>
  <si>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</si>
  <si>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</si>
  <si>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</si>
  <si>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</si>
  <si>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</si>
  <si>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</si>
  <si>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</si>
  <si>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</si>
  <si>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</si>
  <si>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</si>
  <si>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</si>
  <si>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</si>
  <si>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</si>
  <si>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</si>
  <si>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</si>
  <si>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</si>
  <si>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</si>
  <si>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</si>
  <si>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</si>
  <si>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</si>
  <si>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</si>
  <si>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</si>
  <si>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</si>
  <si>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</si>
  <si>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</si>
  <si>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</si>
  <si>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</si>
  <si>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</si>
  <si>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</si>
  <si>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</si>
  <si>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</si>
  <si>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</si>
  <si>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</si>
  <si>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</si>
  <si>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</si>
  <si>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</si>
  <si>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</si>
  <si>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</si>
  <si>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</si>
  <si>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</si>
  <si>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</si>
  <si>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</si>
  <si>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</si>
  <si>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</si>
  <si>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</si>
  <si>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</si>
  <si>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</si>
  <si>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</si>
  <si>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</si>
  <si>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</si>
  <si>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</si>
  <si>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</si>
  <si>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</si>
  <si>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</si>
  <si>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</si>
  <si>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</si>
  <si>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</si>
  <si>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</si>
  <si>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</si>
  <si>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</si>
  <si>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</si>
  <si>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</si>
  <si>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</si>
  <si>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</si>
  <si>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</si>
  <si>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</si>
  <si>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</si>
  <si>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</si>
  <si>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</si>
  <si>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</si>
  <si>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</si>
  <si>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</si>
  <si>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</si>
  <si>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</si>
  <si>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</si>
  <si>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</si>
  <si>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</si>
  <si>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</si>
  <si>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</si>
  <si>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</si>
  <si>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</si>
  <si>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</si>
  <si>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</si>
  <si>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</si>
  <si>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</si>
  <si>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</si>
  <si>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2021-20-10000685</t>
  </si>
  <si>
    <t>si</t>
  </si>
  <si>
    <t>20-128-2020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</si>
  <si>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</si>
  <si>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</si>
  <si>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20-123-2019</t>
  </si>
  <si>
    <t>20-344-2018</t>
  </si>
  <si>
    <t>20-175-2018</t>
  </si>
  <si>
    <t>SI</t>
  </si>
  <si>
    <t>ANGELA MILENA CARO MERIÑO</t>
  </si>
  <si>
    <t>KRA 4 1B-86</t>
  </si>
  <si>
    <t>3205160138</t>
  </si>
  <si>
    <t>milenacaro2009@hotmail.com</t>
  </si>
  <si>
    <t>Atender a laprimera infancia en el marco de la "Estrategia de cero a Siempre" especificamente a los niños y niñas menores de cinco años de familias en condicion de vulnerabilidad de conformidad con las directrices,linemientos y parametros establecidos por el ICBF en las siguientes dormas de atencio: HOGARES COMUNITARIOS DE BIENESTAR TRADICIONALES, FAMILIARES, MULTIPLES, AGRUPADOS, EMPRESARIALES, JARDINES SOCIALES, FAMI Y HOGARES COMUNITARIOS INTEGRALES.</t>
  </si>
  <si>
    <t>20-621-2016</t>
  </si>
  <si>
    <t>20-514-2018</t>
  </si>
  <si>
    <t>20-133-2016</t>
  </si>
  <si>
    <t>20-559-2016</t>
  </si>
  <si>
    <t>Brindar atencion integral a la primera infancia, niños y niñas menores de cinco años, de familias en situacion de vulnerabilidad economica, social, cultural, nutricional y psicoafectiva, atrves de los hogares de hogares comunitarios de Bienestar modalidad 0-5 años, en las siguientes formas de atencion: fmiliares multiples, grupales y en la modalida FAMI, apoyar a las familias en desarrillo con mujeres gestantes, madres lactantes y niños y niñas menores de dos años que se encuentran en vulnerabilidad.</t>
  </si>
  <si>
    <t>20-117-2016</t>
  </si>
  <si>
    <t>20-427-2014</t>
  </si>
  <si>
    <t>20-345-2014</t>
  </si>
  <si>
    <t>20-186-2014</t>
  </si>
  <si>
    <t>20-458-2012</t>
  </si>
  <si>
    <t>20-358-2012</t>
  </si>
  <si>
    <t>20-083-2012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</si>
</sst>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calculatedColumnFormula>1859991304</calculatedColumnFormula>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7" zoomScale="134" zoomScaleNormal="130" zoomScaleSheetLayoutView="134"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c r="I15" s="32" t="s">
        <v>2624</v>
      </c>
      <c r="J15" s="108"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800233341</v>
      </c>
      <c r="C20" s="5"/>
      <c r="D20" s="73"/>
      <c r="E20" s="5"/>
      <c r="F20" s="5"/>
      <c r="G20" s="5"/>
      <c r="H20" s="185"/>
      <c r="I20" s="148" t="s">
        <v>459</v>
      </c>
      <c r="J20" s="149" t="s">
        <v>464</v>
      </c>
      <c r="K20" s="150">
        <v>2133306445</v>
      </c>
      <c r="L20" s="151">
        <v>44242</v>
      </c>
      <c r="M20" s="151">
        <v>44561</v>
      </c>
      <c r="N20" s="134">
        <f>+(M20-L20)/30</f>
        <v>10.633333333333333</v>
      </c>
      <c r="O20" s="137"/>
      <c r="U20" s="133"/>
      <c r="V20" s="105">
        <f ca="1">NOW()</f>
        <v>44193.449945023145</v>
      </c>
      <c r="W20" s="105">
        <f ca="1">NOW()</f>
        <v>44193.449945023145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HOGARES COMUNITARIOS ONCE DE NOVIEMBRE TRADICIONAL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2680</v>
      </c>
      <c r="C48" s="112" t="s">
        <v>31</v>
      </c>
      <c r="D48" s="110" t="s">
        <v>2681</v>
      </c>
      <c r="E48" s="144">
        <v>43482</v>
      </c>
      <c r="F48" s="144">
        <v>43814</v>
      </c>
      <c r="G48" s="159">
        <f>IF(AND(E48&lt;&gt;"",F48&lt;&gt;""),((F48-E48)/30),"")</f>
        <v>11.066666666666666</v>
      </c>
      <c r="H48" s="121" t="s">
        <v>2679</v>
      </c>
      <c r="I48" s="113" t="s">
        <v>459</v>
      </c>
      <c r="J48" s="113" t="s">
        <v>464</v>
      </c>
      <c r="K48" s="116">
        <f t="shared" ref="K48" si="2">1859991304</f>
        <v>1859991304</v>
      </c>
      <c r="L48" s="115" t="s">
        <v>1148</v>
      </c>
      <c r="M48" s="117"/>
      <c r="N48" s="115" t="s">
        <v>27</v>
      </c>
      <c r="O48" s="115" t="s">
        <v>26</v>
      </c>
      <c r="P48" s="78"/>
    </row>
    <row r="49" spans="1:16" s="6" customFormat="1" ht="24.75" customHeight="1" x14ac:dyDescent="0.25">
      <c r="A49" s="142">
        <v>2</v>
      </c>
      <c r="B49" s="121" t="s">
        <v>2680</v>
      </c>
      <c r="C49" s="112" t="s">
        <v>31</v>
      </c>
      <c r="D49" s="110" t="s">
        <v>2691</v>
      </c>
      <c r="E49" s="144">
        <v>43449</v>
      </c>
      <c r="F49" s="144">
        <v>43920</v>
      </c>
      <c r="G49" s="159">
        <f t="shared" ref="G49:G50" si="3">IF(AND(E49&lt;&gt;"",F49&lt;&gt;""),((F49-E49)/30),"")</f>
        <v>15.7</v>
      </c>
      <c r="H49" s="121" t="s">
        <v>2689</v>
      </c>
      <c r="I49" s="113" t="s">
        <v>459</v>
      </c>
      <c r="J49" s="113" t="s">
        <v>464</v>
      </c>
      <c r="K49" s="116">
        <v>537778321</v>
      </c>
      <c r="L49" s="115" t="s">
        <v>1148</v>
      </c>
      <c r="M49" s="117"/>
      <c r="N49" s="115" t="s">
        <v>27</v>
      </c>
      <c r="O49" s="115" t="s">
        <v>2677</v>
      </c>
      <c r="P49" s="78"/>
    </row>
    <row r="50" spans="1:16" s="6" customFormat="1" ht="24.75" customHeight="1" x14ac:dyDescent="0.25">
      <c r="A50" s="142">
        <v>3</v>
      </c>
      <c r="B50" s="121" t="s">
        <v>2680</v>
      </c>
      <c r="C50" s="112" t="s">
        <v>31</v>
      </c>
      <c r="D50" s="120" t="s">
        <v>2683</v>
      </c>
      <c r="E50" s="144">
        <v>43313</v>
      </c>
      <c r="F50" s="144">
        <v>43449</v>
      </c>
      <c r="G50" s="159">
        <f t="shared" si="3"/>
        <v>4.5333333333333332</v>
      </c>
      <c r="H50" s="121" t="s">
        <v>2689</v>
      </c>
      <c r="I50" s="113" t="s">
        <v>459</v>
      </c>
      <c r="J50" s="113" t="s">
        <v>464</v>
      </c>
      <c r="K50" s="122">
        <v>167915360</v>
      </c>
      <c r="L50" s="115" t="s">
        <v>1148</v>
      </c>
      <c r="M50" s="117"/>
      <c r="N50" s="115" t="s">
        <v>27</v>
      </c>
      <c r="O50" s="115" t="s">
        <v>2677</v>
      </c>
      <c r="P50" s="78"/>
    </row>
    <row r="51" spans="1:16" s="6" customFormat="1" ht="24.75" customHeight="1" outlineLevel="1" x14ac:dyDescent="0.25">
      <c r="A51" s="142">
        <v>4</v>
      </c>
      <c r="B51" s="121" t="s">
        <v>2680</v>
      </c>
      <c r="C51" s="112" t="s">
        <v>31</v>
      </c>
      <c r="D51" s="110" t="s">
        <v>2682</v>
      </c>
      <c r="E51" s="144">
        <v>43102</v>
      </c>
      <c r="F51" s="144">
        <v>43449</v>
      </c>
      <c r="G51" s="159">
        <f t="shared" ref="G51:G107" si="4">IF(AND(E51&lt;&gt;"",F51&lt;&gt;""),((F51-E51)/30),"")</f>
        <v>11.566666666666666</v>
      </c>
      <c r="H51" s="121" t="s">
        <v>2679</v>
      </c>
      <c r="I51" s="113" t="s">
        <v>459</v>
      </c>
      <c r="J51" s="113" t="s">
        <v>464</v>
      </c>
      <c r="K51" s="116">
        <v>1623746020</v>
      </c>
      <c r="L51" s="115" t="s">
        <v>1148</v>
      </c>
      <c r="M51" s="117"/>
      <c r="N51" s="115" t="s">
        <v>27</v>
      </c>
      <c r="O51" s="115" t="s">
        <v>26</v>
      </c>
      <c r="P51" s="78"/>
    </row>
    <row r="52" spans="1:16" s="7" customFormat="1" ht="24.75" customHeight="1" outlineLevel="1" x14ac:dyDescent="0.25">
      <c r="A52" s="143">
        <v>5</v>
      </c>
      <c r="B52" s="121" t="s">
        <v>2680</v>
      </c>
      <c r="C52" s="112" t="s">
        <v>31</v>
      </c>
      <c r="D52" s="110" t="s">
        <v>2690</v>
      </c>
      <c r="E52" s="144">
        <v>42750</v>
      </c>
      <c r="F52" s="144">
        <v>43084</v>
      </c>
      <c r="G52" s="159">
        <f t="shared" si="4"/>
        <v>11.133333333333333</v>
      </c>
      <c r="H52" s="121" t="s">
        <v>2679</v>
      </c>
      <c r="I52" s="113" t="s">
        <v>459</v>
      </c>
      <c r="J52" s="113" t="s">
        <v>464</v>
      </c>
      <c r="K52" s="116">
        <v>2001904274</v>
      </c>
      <c r="L52" s="115" t="s">
        <v>1148</v>
      </c>
      <c r="M52" s="117"/>
      <c r="N52" s="115" t="s">
        <v>27</v>
      </c>
      <c r="O52" s="115" t="s">
        <v>2684</v>
      </c>
      <c r="P52" s="79"/>
    </row>
    <row r="53" spans="1:16" s="7" customFormat="1" ht="24.75" customHeight="1" outlineLevel="1" x14ac:dyDescent="0.25">
      <c r="A53" s="143">
        <v>6</v>
      </c>
      <c r="B53" s="121" t="s">
        <v>2680</v>
      </c>
      <c r="C53" s="112" t="s">
        <v>31</v>
      </c>
      <c r="D53" s="110" t="s">
        <v>2692</v>
      </c>
      <c r="E53" s="144">
        <v>42396</v>
      </c>
      <c r="F53" s="144">
        <v>42674</v>
      </c>
      <c r="G53" s="159">
        <f t="shared" si="4"/>
        <v>9.2666666666666675</v>
      </c>
      <c r="H53" s="121" t="s">
        <v>2679</v>
      </c>
      <c r="I53" s="113" t="s">
        <v>459</v>
      </c>
      <c r="J53" s="113" t="s">
        <v>464</v>
      </c>
      <c r="K53" s="116">
        <v>1482807609</v>
      </c>
      <c r="L53" s="115" t="s">
        <v>1148</v>
      </c>
      <c r="M53" s="117"/>
      <c r="N53" s="115" t="s">
        <v>27</v>
      </c>
      <c r="O53" s="115" t="s">
        <v>26</v>
      </c>
      <c r="P53" s="79"/>
    </row>
    <row r="54" spans="1:16" s="7" customFormat="1" ht="24.75" customHeight="1" outlineLevel="1" x14ac:dyDescent="0.25">
      <c r="A54" s="143">
        <v>7</v>
      </c>
      <c r="B54" s="121" t="s">
        <v>2680</v>
      </c>
      <c r="C54" s="112" t="s">
        <v>31</v>
      </c>
      <c r="D54" s="110" t="s">
        <v>2693</v>
      </c>
      <c r="E54" s="144">
        <v>42675</v>
      </c>
      <c r="F54" s="144">
        <v>43312</v>
      </c>
      <c r="G54" s="159">
        <f t="shared" si="4"/>
        <v>21.233333333333334</v>
      </c>
      <c r="H54" s="114" t="s">
        <v>2694</v>
      </c>
      <c r="I54" s="113" t="s">
        <v>459</v>
      </c>
      <c r="J54" s="113" t="s">
        <v>464</v>
      </c>
      <c r="K54" s="118">
        <v>689583956</v>
      </c>
      <c r="L54" s="115" t="s">
        <v>1148</v>
      </c>
      <c r="M54" s="117"/>
      <c r="N54" s="115" t="s">
        <v>27</v>
      </c>
      <c r="O54" s="115" t="s">
        <v>26</v>
      </c>
      <c r="P54" s="79"/>
    </row>
    <row r="55" spans="1:16" s="7" customFormat="1" ht="24.75" customHeight="1" outlineLevel="1" x14ac:dyDescent="0.25">
      <c r="A55" s="143">
        <v>8</v>
      </c>
      <c r="B55" s="121" t="s">
        <v>2680</v>
      </c>
      <c r="C55" s="112" t="s">
        <v>31</v>
      </c>
      <c r="D55" s="110" t="s">
        <v>2695</v>
      </c>
      <c r="E55" s="144">
        <v>42401</v>
      </c>
      <c r="F55" s="144">
        <v>42735</v>
      </c>
      <c r="G55" s="159">
        <f t="shared" si="4"/>
        <v>11.133333333333333</v>
      </c>
      <c r="H55" s="121" t="s">
        <v>2694</v>
      </c>
      <c r="I55" s="113" t="s">
        <v>459</v>
      </c>
      <c r="J55" s="113" t="s">
        <v>464</v>
      </c>
      <c r="K55" s="118">
        <v>403369763</v>
      </c>
      <c r="L55" s="115" t="s">
        <v>1148</v>
      </c>
      <c r="M55" s="117"/>
      <c r="N55" s="115" t="s">
        <v>27</v>
      </c>
      <c r="O55" s="115" t="s">
        <v>26</v>
      </c>
      <c r="P55" s="79"/>
    </row>
    <row r="56" spans="1:16" s="7" customFormat="1" ht="24.75" customHeight="1" outlineLevel="1" x14ac:dyDescent="0.25">
      <c r="A56" s="143">
        <v>9</v>
      </c>
      <c r="B56" s="121" t="s">
        <v>2680</v>
      </c>
      <c r="C56" s="112" t="s">
        <v>31</v>
      </c>
      <c r="D56" s="110" t="s">
        <v>2696</v>
      </c>
      <c r="E56" s="144">
        <v>42006</v>
      </c>
      <c r="F56" s="144">
        <v>42369</v>
      </c>
      <c r="G56" s="159">
        <f t="shared" si="4"/>
        <v>12.1</v>
      </c>
      <c r="H56" s="121" t="s">
        <v>2679</v>
      </c>
      <c r="I56" s="113" t="s">
        <v>459</v>
      </c>
      <c r="J56" s="113" t="s">
        <v>464</v>
      </c>
      <c r="K56" s="118">
        <v>889498954</v>
      </c>
      <c r="L56" s="115" t="s">
        <v>1148</v>
      </c>
      <c r="M56" s="117"/>
      <c r="N56" s="115" t="s">
        <v>27</v>
      </c>
      <c r="O56" s="115" t="s">
        <v>26</v>
      </c>
      <c r="P56" s="79"/>
    </row>
    <row r="57" spans="1:16" s="7" customFormat="1" ht="24.75" customHeight="1" outlineLevel="1" x14ac:dyDescent="0.25">
      <c r="A57" s="143">
        <v>10</v>
      </c>
      <c r="B57" s="121" t="s">
        <v>2680</v>
      </c>
      <c r="C57" s="65" t="s">
        <v>31</v>
      </c>
      <c r="D57" s="63" t="s">
        <v>2697</v>
      </c>
      <c r="E57" s="144">
        <v>41852</v>
      </c>
      <c r="F57" s="144">
        <v>42004</v>
      </c>
      <c r="G57" s="159">
        <f t="shared" si="4"/>
        <v>5.0666666666666664</v>
      </c>
      <c r="H57" s="121" t="s">
        <v>2679</v>
      </c>
      <c r="I57" s="63" t="s">
        <v>459</v>
      </c>
      <c r="J57" s="63" t="s">
        <v>464</v>
      </c>
      <c r="K57" s="66">
        <v>342059720</v>
      </c>
      <c r="L57" s="65" t="s">
        <v>1148</v>
      </c>
      <c r="M57" s="67"/>
      <c r="N57" s="65" t="s">
        <v>27</v>
      </c>
      <c r="O57" s="65" t="s">
        <v>26</v>
      </c>
      <c r="P57" s="79"/>
    </row>
    <row r="58" spans="1:16" s="7" customFormat="1" ht="24.75" customHeight="1" outlineLevel="1" x14ac:dyDescent="0.25">
      <c r="A58" s="143">
        <v>11</v>
      </c>
      <c r="B58" s="121" t="s">
        <v>2680</v>
      </c>
      <c r="C58" s="65" t="s">
        <v>31</v>
      </c>
      <c r="D58" s="63" t="s">
        <v>2698</v>
      </c>
      <c r="E58" s="144">
        <v>41690</v>
      </c>
      <c r="F58" s="144">
        <v>41912</v>
      </c>
      <c r="G58" s="159">
        <f t="shared" si="4"/>
        <v>7.4</v>
      </c>
      <c r="H58" s="121" t="s">
        <v>2694</v>
      </c>
      <c r="I58" s="63" t="s">
        <v>459</v>
      </c>
      <c r="J58" s="63" t="s">
        <v>464</v>
      </c>
      <c r="K58" s="66">
        <v>179752141</v>
      </c>
      <c r="L58" s="65" t="s">
        <v>1148</v>
      </c>
      <c r="M58" s="67"/>
      <c r="N58" s="65" t="s">
        <v>27</v>
      </c>
      <c r="O58" s="65" t="s">
        <v>26</v>
      </c>
      <c r="P58" s="79"/>
    </row>
    <row r="59" spans="1:16" s="7" customFormat="1" ht="24.75" customHeight="1" outlineLevel="1" x14ac:dyDescent="0.25">
      <c r="A59" s="143">
        <v>12</v>
      </c>
      <c r="B59" s="121" t="s">
        <v>2680</v>
      </c>
      <c r="C59" s="65" t="s">
        <v>31</v>
      </c>
      <c r="D59" s="63" t="s">
        <v>2699</v>
      </c>
      <c r="E59" s="144">
        <v>41302</v>
      </c>
      <c r="F59" s="144">
        <v>41851</v>
      </c>
      <c r="G59" s="159">
        <f t="shared" si="4"/>
        <v>18.3</v>
      </c>
      <c r="H59" s="121" t="s">
        <v>2679</v>
      </c>
      <c r="I59" s="63" t="s">
        <v>459</v>
      </c>
      <c r="J59" s="63" t="s">
        <v>464</v>
      </c>
      <c r="K59" s="66">
        <v>1207860280</v>
      </c>
      <c r="L59" s="65" t="s">
        <v>1148</v>
      </c>
      <c r="M59" s="67"/>
      <c r="N59" s="65" t="s">
        <v>27</v>
      </c>
      <c r="O59" s="65" t="s">
        <v>26</v>
      </c>
      <c r="P59" s="79"/>
    </row>
    <row r="60" spans="1:16" s="7" customFormat="1" ht="24.75" customHeight="1" outlineLevel="1" x14ac:dyDescent="0.25">
      <c r="A60" s="143">
        <v>13</v>
      </c>
      <c r="B60" s="121" t="s">
        <v>2680</v>
      </c>
      <c r="C60" s="65" t="s">
        <v>31</v>
      </c>
      <c r="D60" s="63" t="s">
        <v>2700</v>
      </c>
      <c r="E60" s="144">
        <v>41106</v>
      </c>
      <c r="F60" s="144">
        <v>41274</v>
      </c>
      <c r="G60" s="159">
        <f t="shared" si="4"/>
        <v>5.6</v>
      </c>
      <c r="H60" s="121" t="s">
        <v>2679</v>
      </c>
      <c r="I60" s="63" t="s">
        <v>459</v>
      </c>
      <c r="J60" s="63" t="s">
        <v>464</v>
      </c>
      <c r="K60" s="66">
        <v>252935280</v>
      </c>
      <c r="L60" s="65" t="s">
        <v>1148</v>
      </c>
      <c r="M60" s="67"/>
      <c r="N60" s="65" t="s">
        <v>27</v>
      </c>
      <c r="O60" s="65" t="s">
        <v>26</v>
      </c>
      <c r="P60" s="79"/>
    </row>
    <row r="61" spans="1:16" s="7" customFormat="1" ht="24.75" customHeight="1" outlineLevel="1" x14ac:dyDescent="0.25">
      <c r="A61" s="143">
        <v>14</v>
      </c>
      <c r="B61" s="121" t="s">
        <v>2680</v>
      </c>
      <c r="C61" s="65" t="s">
        <v>31</v>
      </c>
      <c r="D61" s="63" t="s">
        <v>2701</v>
      </c>
      <c r="E61" s="144">
        <v>40910</v>
      </c>
      <c r="F61" s="144">
        <v>41273</v>
      </c>
      <c r="G61" s="159">
        <f t="shared" si="4"/>
        <v>12.1</v>
      </c>
      <c r="H61" s="121" t="s">
        <v>2694</v>
      </c>
      <c r="I61" s="63" t="s">
        <v>459</v>
      </c>
      <c r="J61" s="63" t="s">
        <v>464</v>
      </c>
      <c r="K61" s="66">
        <v>144587764</v>
      </c>
      <c r="L61" s="65" t="s">
        <v>1148</v>
      </c>
      <c r="M61" s="67"/>
      <c r="N61" s="65" t="s">
        <v>27</v>
      </c>
      <c r="O61" s="65" t="s">
        <v>26</v>
      </c>
      <c r="P61" s="79"/>
    </row>
    <row r="62" spans="1:16" s="7" customFormat="1" ht="24.75" customHeight="1" outlineLevel="1" x14ac:dyDescent="0.25">
      <c r="A62" s="143">
        <v>15</v>
      </c>
      <c r="B62" s="64"/>
      <c r="C62" s="65"/>
      <c r="D62" s="63"/>
      <c r="E62" s="144"/>
      <c r="F62" s="144"/>
      <c r="G62" s="159" t="str">
        <f t="shared" si="4"/>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4"/>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4"/>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4"/>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4"/>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4"/>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4"/>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4"/>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4"/>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4"/>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4"/>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4"/>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4"/>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4"/>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4"/>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4"/>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4"/>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4"/>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4"/>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4"/>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4"/>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4"/>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4"/>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4"/>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4"/>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4"/>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4"/>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4"/>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4"/>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4"/>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4"/>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4"/>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4"/>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4"/>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4"/>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4"/>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4"/>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4"/>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4"/>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4"/>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4"/>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4"/>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4"/>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43892</v>
      </c>
      <c r="F114" s="144">
        <v>44196</v>
      </c>
      <c r="G114" s="159">
        <f>IF(AND(E114&lt;&gt;"",F114&lt;&gt;""),((F114-E114)/30),"")</f>
        <v>10.133333333333333</v>
      </c>
      <c r="H114" s="121" t="s">
        <v>2679</v>
      </c>
      <c r="I114" s="120" t="s">
        <v>459</v>
      </c>
      <c r="J114" s="120" t="s">
        <v>464</v>
      </c>
      <c r="K114" s="122">
        <v>2133780421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5">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5"/>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6">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6"/>
        <v/>
      </c>
      <c r="H118" s="64"/>
      <c r="I118" s="63"/>
      <c r="J118" s="63"/>
      <c r="K118" s="68"/>
      <c r="L118" s="100" t="str">
        <f>+IF(AND(K118&gt;0,O118="Ejecución"),(K118/877802)*Tabla28[[#This Row],[% participación]],IF(AND(K118&gt;0,O118&lt;&gt;"Ejecución"),"-",""))</f>
        <v/>
      </c>
      <c r="M118" s="65"/>
      <c r="N118" s="172" t="str">
        <f t="shared" ref="N118:N160" si="7">+IF(M118="No",1,IF(M118="Si","Ingrese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6"/>
        <v/>
      </c>
      <c r="H119" s="64"/>
      <c r="I119" s="63"/>
      <c r="J119" s="63"/>
      <c r="K119" s="68"/>
      <c r="L119" s="100" t="str">
        <f>+IF(AND(K119&gt;0,O119="Ejecución"),(K119/877802)*Tabla28[[#This Row],[% participación]],IF(AND(K119&gt;0,O119&lt;&gt;"Ejecución"),"-",""))</f>
        <v/>
      </c>
      <c r="M119" s="65"/>
      <c r="N119" s="172" t="str">
        <f t="shared" si="7"/>
        <v/>
      </c>
      <c r="O119" s="161" t="s">
        <v>1150</v>
      </c>
      <c r="P119" s="79"/>
    </row>
    <row r="120" spans="1:16" s="7" customFormat="1" ht="24.75" customHeight="1" outlineLevel="1" x14ac:dyDescent="0.25">
      <c r="A120" s="143">
        <v>7</v>
      </c>
      <c r="B120" s="160" t="s">
        <v>2665</v>
      </c>
      <c r="C120" s="162" t="s">
        <v>31</v>
      </c>
      <c r="D120" s="63"/>
      <c r="E120" s="144"/>
      <c r="F120" s="144"/>
      <c r="G120" s="159" t="str">
        <f t="shared" si="6"/>
        <v/>
      </c>
      <c r="H120" s="64"/>
      <c r="I120" s="63"/>
      <c r="J120" s="63"/>
      <c r="K120" s="68"/>
      <c r="L120" s="100" t="str">
        <f>+IF(AND(K120&gt;0,O120="Ejecución"),(K120/877802)*Tabla28[[#This Row],[% participación]],IF(AND(K120&gt;0,O120&lt;&gt;"Ejecución"),"-",""))</f>
        <v/>
      </c>
      <c r="M120" s="65"/>
      <c r="N120" s="172" t="str">
        <f t="shared" si="7"/>
        <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c r="L121" s="100" t="str">
        <f>+IF(AND(K121&gt;0,O121="Ejecución"),(K121/877802)*Tabla28[[#This Row],[% participación]],IF(AND(K121&gt;0,O121&lt;&gt;"Ejecución"),"-",""))</f>
        <v/>
      </c>
      <c r="M121" s="65"/>
      <c r="N121" s="172" t="str">
        <f t="shared" si="7"/>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c r="L122" s="100" t="str">
        <f>+IF(AND(K122&gt;0,O122="Ejecución"),(K122/877802)*Tabla28[[#This Row],[% participación]],IF(AND(K122&gt;0,O122&lt;&gt;"Ejecución"),"-",""))</f>
        <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c r="L123" s="100" t="str">
        <f>+IF(AND(K123&gt;0,O123="Ejecución"),(K123/877802)*Tabla28[[#This Row],[% participación]],IF(AND(K123&gt;0,O123&lt;&gt;"Ejecución"),"-",""))</f>
        <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c r="L124" s="100" t="str">
        <f>+IF(AND(K124&gt;0,O124="Ejecución"),(K124/877802)*Tabla28[[#This Row],[% participación]],IF(AND(K124&gt;0,O124&lt;&gt;"Ejecución"),"-",""))</f>
        <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c r="L125" s="100" t="str">
        <f>+IF(AND(K125&gt;0,O125="Ejecución"),(K125/877802)*Tabla28[[#This Row],[% participación]],IF(AND(K125&gt;0,O125&lt;&gt;"Ejecución"),"-",""))</f>
        <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c r="L126" s="100" t="str">
        <f>+IF(AND(K126&gt;0,O126="Ejecución"),(K126/877802)*Tabla28[[#This Row],[% participación]],IF(AND(K126&gt;0,O126&lt;&gt;"Ejecución"),"-",""))</f>
        <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c r="L127" s="100" t="str">
        <f>+IF(AND(K127&gt;0,O127="Ejecución"),(K127/877802)*Tabla28[[#This Row],[% participación]],IF(AND(K127&gt;0,O127&lt;&gt;"Ejecución"),"-",""))</f>
        <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c r="L128" s="100" t="str">
        <f>+IF(AND(K128&gt;0,O128="Ejecución"),(K128/877802)*Tabla28[[#This Row],[% participación]],IF(AND(K128&gt;0,O128&lt;&gt;"Ejecución"),"-",""))</f>
        <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c r="L129" s="100" t="str">
        <f>+IF(AND(K129&gt;0,O129="Ejecución"),(K129/877802)*Tabla28[[#This Row],[% participación]],IF(AND(K129&gt;0,O129&lt;&gt;"Ejecución"),"-",""))</f>
        <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c r="L130" s="100" t="str">
        <f>+IF(AND(K130&gt;0,O130="Ejecución"),(K130/877802)*Tabla28[[#This Row],[% participación]],IF(AND(K130&gt;0,O130&lt;&gt;"Ejecución"),"-",""))</f>
        <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c r="L131" s="100" t="str">
        <f>+IF(AND(K131&gt;0,O131="Ejecución"),(K131/877802)*Tabla28[[#This Row],[% participación]],IF(AND(K131&gt;0,O131&lt;&gt;"Ejecución"),"-",""))</f>
        <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c r="L132" s="100" t="str">
        <f>+IF(AND(K132&gt;0,O132="Ejecución"),(K132/877802)*Tabla28[[#This Row],[% participación]],IF(AND(K132&gt;0,O132&lt;&gt;"Ejecución"),"-",""))</f>
        <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c r="L133" s="100" t="str">
        <f>+IF(AND(K133&gt;0,O133="Ejecución"),(K133/877802)*Tabla28[[#This Row],[% participación]],IF(AND(K133&gt;0,O133&lt;&gt;"Ejecución"),"-",""))</f>
        <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c r="L134" s="100" t="str">
        <f>+IF(AND(K134&gt;0,O134="Ejecución"),(K134/877802)*Tabla28[[#This Row],[% participación]],IF(AND(K134&gt;0,O134&lt;&gt;"Ejecución"),"-",""))</f>
        <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c r="L135" s="100" t="str">
        <f>+IF(AND(K135&gt;0,O135="Ejecución"),(K135/877802)*Tabla28[[#This Row],[% participación]],IF(AND(K135&gt;0,O135&lt;&gt;"Ejecución"),"-",""))</f>
        <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c r="L136" s="100" t="str">
        <f>+IF(AND(K136&gt;0,O136="Ejecución"),(K136/877802)*Tabla28[[#This Row],[% participación]],IF(AND(K136&gt;0,O136&lt;&gt;"Ejecución"),"-",""))</f>
        <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c r="L137" s="100" t="str">
        <f>+IF(AND(K137&gt;0,O137="Ejecución"),(K137/877802)*Tabla28[[#This Row],[% participación]],IF(AND(K137&gt;0,O137&lt;&gt;"Ejecución"),"-",""))</f>
        <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c r="L138" s="100" t="str">
        <f>+IF(AND(K138&gt;0,O138="Ejecución"),(K138/877802)*Tabla28[[#This Row],[% participación]],IF(AND(K138&gt;0,O138&lt;&gt;"Ejecución"),"-",""))</f>
        <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c r="L139" s="100" t="str">
        <f>+IF(AND(K139&gt;0,O139="Ejecución"),(K139/877802)*Tabla28[[#This Row],[% participación]],IF(AND(K139&gt;0,O139&lt;&gt;"Ejecución"),"-",""))</f>
        <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c r="L140" s="100" t="str">
        <f>+IF(AND(K140&gt;0,O140="Ejecución"),(K140/877802)*Tabla28[[#This Row],[% participación]],IF(AND(K140&gt;0,O140&lt;&gt;"Ejecución"),"-",""))</f>
        <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c r="L141" s="100" t="str">
        <f>+IF(AND(K141&gt;0,O141="Ejecución"),(K141/877802)*Tabla28[[#This Row],[% participación]],IF(AND(K141&gt;0,O141&lt;&gt;"Ejecución"),"-",""))</f>
        <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c r="L142" s="100" t="str">
        <f>+IF(AND(K142&gt;0,O142="Ejecución"),(K142/877802)*Tabla28[[#This Row],[% participación]],IF(AND(K142&gt;0,O142&lt;&gt;"Ejecución"),"-",""))</f>
        <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c r="L143" s="100" t="str">
        <f>+IF(AND(K143&gt;0,O143="Ejecución"),(K143/877802)*Tabla28[[#This Row],[% participación]],IF(AND(K143&gt;0,O143&lt;&gt;"Ejecución"),"-",""))</f>
        <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c r="L144" s="100" t="str">
        <f>+IF(AND(K144&gt;0,O144="Ejecución"),(K144/877802)*Tabla28[[#This Row],[% participación]],IF(AND(K144&gt;0,O144&lt;&gt;"Ejecución"),"-",""))</f>
        <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c r="L145" s="100" t="str">
        <f>+IF(AND(K145&gt;0,O145="Ejecución"),(K145/877802)*Tabla28[[#This Row],[% participación]],IF(AND(K145&gt;0,O145&lt;&gt;"Ejecución"),"-",""))</f>
        <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c r="L146" s="100" t="str">
        <f>+IF(AND(K146&gt;0,O146="Ejecución"),(K146/877802)*Tabla28[[#This Row],[% participación]],IF(AND(K146&gt;0,O146&lt;&gt;"Ejecución"),"-",""))</f>
        <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c r="L147" s="100" t="str">
        <f>+IF(AND(K147&gt;0,O147="Ejecución"),(K147/877802)*Tabla28[[#This Row],[% participación]],IF(AND(K147&gt;0,O147&lt;&gt;"Ejecución"),"-",""))</f>
        <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c r="L148" s="100" t="str">
        <f>+IF(AND(K148&gt;0,O148="Ejecución"),(K148/877802)*Tabla28[[#This Row],[% participación]],IF(AND(K148&gt;0,O148&lt;&gt;"Ejecución"),"-",""))</f>
        <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c r="L149" s="100" t="str">
        <f>+IF(AND(K149&gt;0,O149="Ejecución"),(K149/877802)*Tabla28[[#This Row],[% participación]],IF(AND(K149&gt;0,O149&lt;&gt;"Ejecución"),"-",""))</f>
        <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c r="L150" s="100" t="str">
        <f>+IF(AND(K150&gt;0,O150="Ejecución"),(K150/877802)*Tabla28[[#This Row],[% participación]],IF(AND(K150&gt;0,O150&lt;&gt;"Ejecución"),"-",""))</f>
        <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c r="L151" s="100" t="str">
        <f>+IF(AND(K151&gt;0,O151="Ejecución"),(K151/877802)*Tabla28[[#This Row],[% participación]],IF(AND(K151&gt;0,O151&lt;&gt;"Ejecución"),"-",""))</f>
        <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c r="L152" s="100" t="str">
        <f>+IF(AND(K152&gt;0,O152="Ejecución"),(K152/877802)*Tabla28[[#This Row],[% participación]],IF(AND(K152&gt;0,O152&lt;&gt;"Ejecución"),"-",""))</f>
        <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c r="L153" s="100" t="str">
        <f>+IF(AND(K153&gt;0,O153="Ejecución"),(K153/877802)*Tabla28[[#This Row],[% participación]],IF(AND(K153&gt;0,O153&lt;&gt;"Ejecución"),"-",""))</f>
        <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c r="L154" s="100" t="str">
        <f>+IF(AND(K154&gt;0,O154="Ejecución"),(K154/877802)*Tabla28[[#This Row],[% participación]],IF(AND(K154&gt;0,O154&lt;&gt;"Ejecución"),"-",""))</f>
        <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c r="L155" s="100" t="str">
        <f>+IF(AND(K155&gt;0,O155="Ejecución"),(K155/877802)*Tabla28[[#This Row],[% participación]],IF(AND(K155&gt;0,O155&lt;&gt;"Ejecución"),"-",""))</f>
        <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c r="L156" s="100" t="str">
        <f>+IF(AND(K156&gt;0,O156="Ejecución"),(K156/877802)*Tabla28[[#This Row],[% participación]],IF(AND(K156&gt;0,O156&lt;&gt;"Ejecución"),"-",""))</f>
        <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c r="L157" s="100" t="str">
        <f>+IF(AND(K157&gt;0,O157="Ejecución"),(K157/877802)*Tabla28[[#This Row],[% participación]],IF(AND(K157&gt;0,O157&lt;&gt;"Ejecución"),"-",""))</f>
        <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c r="L158" s="100" t="str">
        <f>+IF(AND(K158&gt;0,O158="Ejecución"),(K158/877802)*Tabla28[[#This Row],[% participación]],IF(AND(K158&gt;0,O158&lt;&gt;"Ejecución"),"-",""))</f>
        <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c r="L159" s="100" t="str">
        <f>+IF(AND(K159&gt;0,O159="Ejecución"),(K159/877802)*Tabla28[[#This Row],[% participación]],IF(AND(K159&gt;0,O159&lt;&gt;"Ejecución"),"-",""))</f>
        <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106665322.25</v>
      </c>
      <c r="F185" s="92"/>
      <c r="G185" s="93"/>
      <c r="H185" s="88"/>
      <c r="I185" s="90" t="s">
        <v>2627</v>
      </c>
      <c r="J185" s="165">
        <f>+SUM(M179:M183)</f>
        <v>0.02</v>
      </c>
      <c r="K185" s="201" t="s">
        <v>2628</v>
      </c>
      <c r="L185" s="201"/>
      <c r="M185" s="94">
        <f>+J185*(SUM(K20:K35))</f>
        <v>42666128.899999999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32597</v>
      </c>
      <c r="D193" s="5"/>
      <c r="E193" s="125">
        <v>513</v>
      </c>
      <c r="F193" s="5"/>
      <c r="G193" s="5"/>
      <c r="H193" s="146" t="s">
        <v>2685</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t="s">
        <v>2686</v>
      </c>
      <c r="L211" s="21"/>
      <c r="M211" s="21"/>
      <c r="N211" s="21"/>
      <c r="O211" s="8"/>
    </row>
    <row r="212" spans="1:15" x14ac:dyDescent="0.25">
      <c r="A212" s="9"/>
      <c r="B212" s="27" t="s">
        <v>2619</v>
      </c>
      <c r="C212" s="146"/>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7.874015748031496E-2" right="7.874015748031496E-2" top="0.74803149606299213" bottom="7.874015748031496E-2" header="0.31496062992125984" footer="0.11811023622047245"/>
  <pageSetup paperSize="5" scale="38" orientation="landscape" r:id="rId1"/>
  <rowBreaks count="4" manualBreakCount="4">
    <brk id="58" max="14" man="1"/>
    <brk id="107" max="16383" man="1"/>
    <brk id="161" max="14"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CONTADORA</dc:creator>
  <cp:lastModifiedBy>HP-PC</cp:lastModifiedBy>
  <cp:lastPrinted>2020-12-28T14:31:00Z</cp:lastPrinted>
  <dcterms:created xsi:type="dcterms:W3CDTF">2020-10-14T21:57:42Z</dcterms:created>
  <dcterms:modified xsi:type="dcterms:W3CDTF">2020-12-28T15:49:10Z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