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D\Desktop\Documents\MANIFESTACIONES DE INTERES\MANIFESTACIONES MODALIDAD FAMILIAR\MANIFESTACIONES ARAUCA 2021\1000194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12" l="1"/>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<sst xmlns="http://schemas.openxmlformats.org/spreadsheetml/2006/main" count="3156" uniqueCount="2696">
  <si>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</si>
  <si>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</si>
  <si>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</si>
  <si>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</si>
  <si>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</si>
  <si>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</si>
  <si>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</si>
  <si>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</si>
  <si>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</si>
  <si>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</si>
  <si>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</si>
  <si>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</si>
  <si>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</si>
  <si>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</si>
  <si>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</si>
  <si>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</si>
  <si>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</si>
  <si>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</si>
  <si>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</si>
  <si>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</si>
  <si>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</si>
  <si>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</si>
  <si>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</si>
  <si>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</si>
  <si>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</si>
  <si>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</si>
  <si>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</si>
  <si>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</si>
  <si>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</si>
  <si>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</si>
  <si>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</si>
  <si>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</si>
  <si>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</si>
  <si>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</si>
  <si>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</si>
  <si>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</si>
  <si>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</si>
  <si>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</si>
  <si>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</si>
  <si>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</si>
  <si>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</si>
  <si>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</si>
  <si>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</si>
  <si>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</si>
  <si>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</si>
  <si>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</si>
  <si>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</si>
  <si>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</si>
  <si>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</si>
  <si>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</si>
  <si>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</si>
  <si>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</si>
  <si>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</si>
  <si>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</si>
  <si>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</si>
  <si>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</si>
  <si>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</si>
  <si>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</si>
  <si>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</si>
  <si>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</si>
  <si>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</si>
  <si>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</si>
  <si>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</si>
  <si>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</si>
  <si>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</si>
  <si>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</si>
  <si>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</si>
  <si>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</si>
  <si>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</si>
  <si>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</si>
  <si>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</si>
  <si>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</si>
  <si>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</si>
  <si>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</si>
  <si>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</si>
  <si>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</si>
  <si>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</si>
  <si>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</si>
  <si>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</si>
  <si>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</si>
  <si>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</si>
  <si>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</si>
  <si>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</si>
  <si>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</si>
  <si>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</si>
  <si>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</si>
  <si>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</si>
  <si>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</si>
  <si>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</si>
  <si>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</si>
  <si>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</si>
  <si>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</si>
  <si>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</si>
  <si>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</si>
  <si>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</si>
  <si>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</si>
  <si>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</si>
  <si>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</si>
  <si>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</si>
  <si>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</si>
  <si>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</si>
  <si>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</si>
  <si>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</si>
  <si>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</si>
  <si>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</si>
  <si>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</si>
  <si>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</si>
  <si>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</si>
  <si>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</si>
  <si>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</si>
  <si>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</si>
  <si>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</si>
  <si>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</si>
  <si>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</si>
  <si>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</si>
  <si>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</si>
  <si>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</si>
  <si>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</si>
  <si>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</si>
  <si>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</si>
  <si>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</si>
  <si>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</si>
  <si>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</si>
  <si>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</si>
  <si>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</si>
  <si>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</si>
  <si>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</si>
  <si>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</si>
  <si>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</si>
  <si>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</si>
  <si>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</si>
  <si>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</si>
  <si>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</si>
  <si>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</si>
  <si>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</si>
  <si>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</si>
  <si>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</si>
  <si>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</si>
  <si>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</si>
  <si>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</si>
  <si>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</si>
  <si>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</si>
  <si>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</si>
  <si>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</si>
  <si>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</si>
  <si>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</si>
  <si>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</si>
  <si>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</si>
  <si>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</si>
  <si>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</si>
  <si>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</si>
  <si>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</si>
  <si>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</si>
  <si>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</si>
  <si>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</si>
  <si>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</si>
  <si>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</si>
  <si>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</si>
  <si>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</si>
  <si>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</si>
  <si>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</si>
  <si>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</si>
  <si>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</si>
  <si>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</si>
  <si>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</si>
  <si>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</si>
  <si>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</si>
  <si>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</si>
  <si>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</si>
  <si>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</si>
  <si>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</si>
  <si>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</si>
  <si>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</si>
  <si>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</si>
  <si>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</si>
  <si>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</si>
  <si>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</si>
  <si>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</si>
  <si>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</si>
  <si>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</si>
  <si>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</si>
  <si>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</si>
  <si>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</si>
  <si>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</si>
  <si>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</si>
  <si>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</si>
  <si>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</si>
  <si>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</si>
  <si>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</si>
  <si>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</si>
  <si>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</si>
  <si>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</si>
  <si>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</si>
  <si>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</si>
  <si>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</si>
  <si>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</si>
  <si>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</si>
  <si>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</si>
  <si>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</si>
  <si>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</si>
  <si>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</si>
  <si>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</si>
  <si>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</si>
  <si>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</si>
  <si>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</si>
  <si>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</si>
  <si>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</si>
  <si>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</si>
  <si>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</si>
  <si>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</si>
  <si>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</si>
  <si>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</si>
  <si>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</si>
  <si>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</si>
  <si>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</si>
  <si>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</si>
  <si>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</si>
  <si>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</si>
  <si>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</si>
  <si>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</si>
  <si>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</si>
  <si>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</si>
  <si>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</si>
  <si>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</si>
  <si>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</si>
  <si>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</si>
  <si>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</si>
  <si>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</si>
  <si>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</si>
  <si>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</si>
  <si>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</si>
  <si>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</si>
  <si>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</si>
  <si>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</si>
  <si>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</si>
  <si>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</si>
  <si>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</si>
  <si>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</si>
  <si>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</si>
  <si>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</si>
  <si>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</si>
  <si>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</si>
  <si>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</si>
  <si>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</si>
  <si>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</si>
  <si>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</si>
  <si>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</si>
  <si>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</si>
  <si>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</si>
  <si>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</si>
  <si>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</si>
  <si>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</si>
  <si>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</si>
  <si>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</si>
  <si>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</si>
  <si>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</si>
  <si>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</si>
  <si>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</si>
  <si>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</si>
  <si>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</si>
  <si>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</si>
  <si>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</si>
  <si>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</si>
  <si>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</si>
  <si>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</si>
  <si>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</si>
  <si>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</si>
  <si>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</si>
  <si>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</si>
  <si>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</si>
  <si>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</si>
  <si>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</si>
  <si>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</si>
  <si>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</si>
  <si>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</si>
  <si>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</si>
  <si>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</si>
  <si>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</si>
  <si>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</si>
  <si>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</si>
  <si>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</si>
  <si>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</si>
  <si>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</si>
  <si>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</si>
  <si>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</si>
  <si>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</si>
  <si>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</si>
  <si>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</si>
  <si>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</si>
  <si>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</si>
  <si>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</si>
  <si>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</si>
  <si>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</si>
  <si>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</si>
  <si>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</si>
  <si>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</si>
  <si>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</si>
  <si>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</si>
  <si>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</si>
  <si>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</si>
  <si>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</si>
  <si>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</si>
  <si>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</si>
  <si>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</si>
  <si>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</si>
  <si>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</si>
  <si>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</si>
  <si>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</si>
  <si>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</si>
  <si>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</si>
  <si>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</si>
  <si>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</si>
  <si>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</si>
  <si>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</si>
  <si>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</si>
  <si>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</si>
  <si>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</si>
  <si>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</si>
  <si>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</si>
  <si>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</si>
  <si>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</si>
  <si>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</si>
  <si>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</si>
  <si>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</si>
  <si>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</si>
  <si>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</si>
  <si>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</si>
  <si>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</si>
  <si>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</si>
  <si>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</si>
  <si>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</si>
  <si>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</si>
  <si>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</si>
  <si>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</si>
  <si>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</si>
  <si>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</si>
  <si>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</si>
  <si>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</si>
  <si>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</si>
  <si>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</si>
  <si>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</si>
  <si>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</si>
  <si>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</si>
  <si>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</si>
  <si>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</si>
  <si>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</si>
  <si>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</si>
  <si>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</si>
  <si>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</si>
  <si>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</si>
  <si>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</si>
  <si>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</si>
  <si>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</si>
  <si>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</si>
  <si>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</si>
  <si>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</si>
  <si>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</si>
  <si>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</si>
  <si>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</si>
  <si>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</si>
  <si>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</si>
  <si>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</si>
  <si>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</si>
  <si>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</si>
  <si>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</si>
  <si>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</si>
  <si>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</si>
  <si>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</si>
  <si>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</si>
  <si>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</si>
  <si>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</si>
  <si>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</si>
  <si>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</si>
  <si>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</si>
  <si>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</si>
  <si>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</si>
  <si>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</si>
  <si>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</si>
  <si>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</si>
  <si>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</si>
  <si>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</si>
  <si>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</si>
  <si>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</si>
  <si>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</si>
  <si>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</si>
  <si>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</si>
  <si>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</si>
  <si>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</si>
  <si>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</si>
  <si>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</si>
  <si>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</si>
  <si>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</si>
  <si>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</si>
  <si>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</si>
  <si>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</si>
  <si>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</si>
  <si>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</si>
  <si>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</si>
  <si>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</si>
  <si>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</si>
  <si>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</si>
  <si>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</si>
  <si>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</si>
  <si>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</si>
  <si>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</si>
  <si>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</si>
  <si>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</si>
  <si>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</si>
  <si>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</si>
  <si>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</si>
  <si>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</si>
  <si>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</si>
  <si>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</si>
  <si>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</si>
  <si>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</si>
  <si>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</si>
  <si>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</si>
  <si>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</si>
  <si>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</si>
  <si>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</si>
  <si>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</si>
  <si>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</si>
  <si>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</si>
  <si>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</si>
  <si>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</si>
  <si>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</si>
  <si>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</si>
  <si>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</si>
  <si>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</si>
  <si>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</si>
  <si>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</si>
  <si>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</si>
  <si>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</si>
  <si>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</si>
  <si>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</si>
  <si>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</si>
  <si>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</si>
  <si>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</si>
  <si>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</si>
  <si>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</si>
  <si>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</si>
  <si>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</si>
  <si>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</si>
  <si>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</si>
  <si>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</si>
  <si>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</si>
  <si>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</si>
  <si>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</si>
  <si>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</si>
  <si>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</si>
  <si>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</si>
  <si>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</si>
  <si>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</si>
  <si>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</si>
  <si>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</si>
  <si>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</si>
  <si>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</si>
  <si>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</si>
  <si>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</si>
  <si>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</si>
  <si>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</si>
  <si>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</si>
  <si>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</si>
  <si>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</si>
  <si>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</si>
  <si>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</si>
  <si>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</si>
  <si>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</si>
  <si>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</si>
  <si>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</si>
  <si>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</si>
  <si>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</si>
  <si>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</si>
  <si>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</si>
  <si>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</si>
  <si>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</si>
  <si>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</si>
  <si>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</si>
  <si>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</si>
  <si>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</si>
  <si>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</si>
  <si>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</si>
  <si>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</si>
  <si>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</si>
  <si>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</si>
  <si>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</si>
  <si>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</si>
  <si>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</si>
  <si>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</si>
  <si>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</si>
  <si>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</si>
  <si>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</si>
  <si>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</si>
  <si>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</si>
  <si>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</si>
  <si>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</si>
  <si>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</si>
  <si>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</si>
  <si>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</si>
  <si>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</si>
  <si>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</si>
  <si>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</si>
  <si>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</si>
  <si>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</si>
  <si>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</si>
  <si>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</si>
  <si>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</si>
  <si>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</si>
  <si>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</si>
  <si>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</si>
  <si>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</si>
  <si>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</si>
  <si>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</si>
  <si>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</si>
  <si>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</si>
  <si>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</si>
  <si>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</si>
  <si>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</si>
  <si>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</si>
  <si>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</si>
  <si>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</si>
  <si>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</si>
  <si>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</si>
  <si>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</si>
  <si>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</si>
  <si>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</si>
  <si>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</si>
  <si>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</si>
  <si>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</si>
  <si>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</si>
  <si>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</si>
  <si>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</si>
  <si>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</si>
  <si>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</si>
  <si>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</si>
  <si>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</si>
  <si>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</si>
  <si>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</si>
  <si>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</si>
  <si>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</si>
  <si>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</si>
  <si>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</si>
  <si>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</si>
  <si>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</si>
  <si>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</si>
  <si>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</si>
  <si>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</si>
  <si>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</si>
  <si>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</si>
  <si>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</si>
  <si>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</si>
  <si>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</si>
  <si>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</si>
  <si>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</si>
  <si>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</si>
  <si>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</si>
  <si>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</si>
  <si>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</si>
  <si>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</si>
  <si>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</si>
  <si>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</si>
  <si>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</si>
  <si>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</si>
  <si>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</si>
  <si>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</si>
  <si>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</si>
  <si>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</si>
  <si>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</si>
  <si>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</si>
  <si>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</si>
  <si>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</si>
  <si>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</si>
  <si>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</si>
  <si>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</si>
  <si>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</si>
  <si>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</si>
  <si>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</si>
  <si>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</si>
  <si>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</si>
  <si>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</si>
  <si>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</si>
  <si>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</si>
  <si>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</si>
  <si>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</si>
  <si>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</si>
  <si>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</si>
  <si>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</si>
  <si>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</si>
  <si>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</si>
  <si>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</si>
  <si>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</si>
  <si>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</si>
  <si>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</si>
  <si>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</si>
  <si>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</si>
  <si>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</si>
  <si>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</si>
  <si>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</si>
  <si>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</si>
  <si>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</si>
  <si>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</si>
  <si>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</si>
  <si>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</si>
  <si>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</si>
  <si>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</si>
  <si>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</si>
  <si>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</si>
  <si>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</si>
  <si>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</si>
  <si>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</si>
  <si>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</si>
  <si>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</si>
  <si>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</si>
  <si>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</si>
  <si>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</si>
  <si>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</si>
  <si>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</si>
  <si>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</si>
  <si>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</si>
  <si>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</si>
  <si>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</si>
  <si>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</si>
  <si>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</si>
  <si>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</si>
  <si>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</si>
  <si>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</si>
  <si>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</si>
  <si>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</si>
  <si>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</si>
  <si>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</si>
  <si>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</si>
  <si>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</si>
  <si>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</si>
  <si>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</si>
  <si>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</si>
  <si>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</si>
  <si>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</si>
  <si>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</si>
  <si>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</si>
  <si>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</si>
  <si>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</si>
  <si>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</si>
  <si>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</si>
  <si>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</si>
  <si>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</si>
  <si>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</si>
  <si>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</si>
  <si>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</si>
  <si>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</si>
  <si>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</si>
  <si>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</si>
  <si>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</si>
  <si>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</si>
  <si>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</si>
  <si>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</si>
  <si>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</si>
  <si>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</si>
  <si>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</si>
  <si>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</si>
  <si>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</si>
  <si>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</si>
  <si>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</si>
  <si>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</si>
  <si>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</si>
  <si>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</si>
  <si>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</si>
  <si>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</si>
  <si>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</si>
  <si>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</si>
  <si>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</si>
  <si>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</si>
  <si>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</si>
  <si>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</si>
  <si>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</si>
  <si>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</si>
  <si>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</si>
  <si>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</si>
  <si>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</si>
  <si>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</si>
  <si>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</si>
  <si>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</si>
  <si>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</si>
  <si>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</si>
  <si>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</si>
  <si>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</si>
  <si>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</si>
  <si>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</si>
  <si>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</si>
  <si>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</si>
  <si>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</si>
  <si>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</si>
  <si>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</si>
  <si>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</si>
  <si>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</si>
  <si>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</si>
  <si>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</si>
  <si>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</si>
  <si>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</si>
  <si>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</si>
  <si>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</si>
  <si>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</si>
  <si>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</si>
  <si>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</si>
  <si>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</si>
  <si>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</si>
  <si>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</si>
  <si>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</si>
  <si>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</si>
  <si>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</si>
  <si>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</si>
  <si>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</si>
  <si>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</si>
  <si>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</si>
  <si>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</si>
  <si>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</si>
  <si>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</si>
  <si>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</si>
  <si>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</si>
  <si>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</si>
  <si>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</si>
  <si>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</si>
  <si>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</si>
  <si>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</si>
  <si>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</si>
  <si>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</si>
  <si>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</si>
  <si>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</si>
  <si>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</si>
  <si>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</si>
  <si>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</si>
  <si>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</si>
  <si>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</si>
  <si>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</si>
  <si>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</si>
  <si>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</si>
  <si>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</si>
  <si>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</si>
  <si>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</si>
  <si>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</si>
  <si>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</si>
  <si>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</si>
  <si>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</si>
  <si>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</si>
  <si>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</si>
  <si>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</si>
  <si>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</si>
  <si>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</si>
  <si>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</si>
  <si>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</si>
  <si>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</si>
  <si>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</si>
  <si>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</si>
  <si>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</si>
  <si>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</si>
  <si>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</si>
  <si>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</si>
  <si>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</si>
  <si>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</si>
  <si>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</si>
  <si>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</si>
  <si>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</si>
  <si>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</si>
  <si>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</si>
  <si>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</si>
  <si>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</si>
  <si>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</si>
  <si>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</si>
  <si>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</si>
  <si>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</si>
  <si>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</si>
  <si>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</si>
  <si>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</si>
  <si>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</si>
  <si>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</si>
  <si>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</si>
  <si>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</si>
  <si>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</si>
  <si>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</si>
  <si>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</si>
  <si>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</si>
  <si>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</si>
  <si>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</si>
  <si>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</si>
  <si>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</si>
  <si>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</si>
  <si>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</si>
  <si>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</si>
  <si>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</si>
  <si>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</si>
  <si>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</si>
  <si>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</si>
  <si>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</si>
  <si>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</si>
  <si>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</si>
  <si>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</si>
  <si>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</si>
  <si>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</si>
  <si>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</si>
  <si>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</si>
  <si>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</si>
  <si>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</si>
  <si>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</si>
  <si>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</si>
  <si>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</si>
  <si>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</si>
  <si>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</si>
  <si>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</si>
  <si>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</si>
  <si>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</si>
  <si>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</si>
  <si>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</si>
  <si>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</si>
  <si>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</si>
  <si>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</si>
  <si>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</si>
  <si>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</si>
  <si>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</si>
  <si>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</si>
  <si>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</si>
  <si>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</si>
  <si>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</si>
  <si>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</si>
  <si>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</si>
  <si>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</si>
  <si>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</si>
  <si>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</si>
  <si>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</si>
  <si>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</si>
  <si>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</si>
  <si>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</si>
  <si>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</si>
  <si>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</si>
  <si>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</si>
  <si>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</si>
  <si>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</si>
  <si>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</si>
  <si>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</si>
  <si>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</si>
  <si>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</si>
  <si>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</si>
  <si>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</si>
  <si>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</si>
  <si>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</si>
  <si>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</si>
  <si>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</si>
  <si>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</si>
  <si>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</si>
  <si>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</si>
  <si>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</si>
  <si>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</si>
  <si>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</si>
  <si>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</si>
  <si>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</si>
  <si>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</si>
  <si>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</si>
  <si>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</si>
  <si>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</si>
  <si>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</si>
  <si>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</si>
  <si>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</si>
  <si>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</si>
  <si>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</si>
  <si>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</si>
  <si>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</si>
  <si>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</si>
  <si>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</si>
  <si>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</si>
  <si>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</si>
  <si>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</si>
  <si>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</si>
  <si>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</si>
  <si>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</si>
  <si>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</si>
  <si>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</si>
  <si>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</si>
  <si>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</si>
  <si>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</si>
  <si>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</si>
  <si>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</si>
  <si>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</si>
  <si>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</si>
  <si>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</si>
  <si>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</si>
  <si>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</si>
  <si>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</si>
  <si>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</si>
  <si>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</si>
  <si>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</si>
  <si>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</si>
  <si>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</si>
  <si>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</si>
  <si>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</si>
  <si>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</si>
  <si>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</si>
  <si>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</si>
  <si>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</si>
  <si>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</si>
  <si>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</si>
  <si>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</si>
  <si>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</si>
  <si>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</si>
  <si>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</si>
  <si>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</si>
  <si>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</si>
  <si>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</si>
  <si>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</si>
  <si>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</si>
  <si>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</si>
  <si>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</si>
  <si>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</si>
  <si>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</si>
  <si>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</si>
  <si>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</si>
  <si>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</si>
  <si>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</si>
  <si>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</si>
  <si>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</si>
  <si>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</si>
  <si>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</si>
  <si>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</si>
  <si>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</si>
  <si>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</si>
  <si>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</si>
  <si>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</si>
  <si>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</si>
  <si>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</si>
  <si>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</si>
  <si>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</si>
  <si>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</si>
  <si>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</si>
  <si>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</si>
  <si>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</si>
  <si>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</si>
  <si>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</si>
  <si>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</si>
  <si>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</si>
  <si>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</si>
  <si>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</si>
  <si>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</si>
  <si>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</si>
  <si>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</si>
  <si>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</si>
  <si>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</si>
  <si>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</si>
  <si>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</si>
  <si>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</si>
  <si>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</si>
  <si>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</si>
  <si>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</si>
  <si>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</si>
  <si>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</si>
  <si>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</si>
  <si>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</si>
  <si>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</si>
  <si>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</si>
  <si>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</si>
  <si>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</si>
  <si>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</si>
  <si>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</si>
  <si>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</si>
  <si>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</si>
  <si>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</si>
  <si>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</si>
  <si>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</si>
  <si>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</si>
  <si>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</si>
  <si>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</si>
  <si>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</si>
  <si>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</si>
  <si>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</si>
  <si>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</si>
  <si>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</si>
  <si>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</si>
  <si>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</si>
  <si>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</si>
  <si>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</si>
  <si>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</si>
  <si>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</si>
  <si>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</si>
  <si>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</si>
  <si>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</si>
  <si>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</si>
  <si>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</si>
  <si>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</si>
  <si>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</si>
  <si>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</si>
  <si>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</si>
  <si>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</si>
  <si>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</si>
  <si>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</si>
  <si>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</si>
  <si>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</si>
  <si>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</si>
  <si>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</si>
  <si>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</si>
  <si>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</si>
  <si>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</si>
  <si>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</si>
  <si>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</si>
  <si>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</si>
  <si>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</si>
  <si>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</si>
  <si>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</si>
  <si>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</si>
  <si>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</si>
  <si>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</si>
  <si>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</si>
  <si>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</si>
  <si>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</si>
  <si>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</si>
  <si>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</si>
  <si>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</si>
  <si>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</si>
  <si>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</si>
  <si>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</si>
  <si>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</si>
  <si>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</si>
  <si>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</si>
  <si>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</si>
  <si>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</si>
  <si>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</si>
  <si>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</si>
  <si>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</si>
  <si>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</si>
  <si>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</si>
  <si>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</si>
  <si>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</si>
  <si>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</si>
  <si>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</si>
  <si>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</si>
  <si>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</si>
  <si>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</si>
  <si>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</si>
  <si>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</si>
  <si>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</si>
  <si>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</si>
  <si>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</si>
  <si>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</si>
  <si>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</si>
  <si>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</si>
  <si>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</si>
  <si>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</si>
  <si>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</si>
  <si>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</si>
  <si>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</si>
  <si>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</si>
  <si>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</si>
  <si>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</si>
  <si>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</si>
  <si>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</si>
  <si>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</si>
  <si>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</si>
  <si>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</si>
  <si>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</si>
  <si>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</si>
  <si>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</si>
  <si>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</si>
  <si>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</si>
  <si>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</si>
  <si>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</si>
  <si>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</si>
  <si>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</si>
  <si>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</si>
  <si>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</si>
  <si>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</si>
  <si>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</si>
  <si>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</si>
  <si>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</si>
  <si>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</si>
  <si>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</si>
  <si>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</si>
  <si>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</si>
  <si>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</si>
  <si>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</si>
  <si>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</si>
  <si>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</si>
  <si>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</si>
  <si>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</si>
  <si>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</si>
  <si>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</si>
  <si>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</si>
  <si>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</si>
  <si>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</si>
  <si>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</si>
  <si>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</si>
  <si>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</si>
  <si>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</si>
  <si>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</si>
  <si>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</si>
  <si>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</si>
  <si>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</si>
  <si>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</si>
  <si>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</si>
  <si>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</si>
  <si>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</si>
  <si>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</si>
  <si>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</si>
  <si>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</si>
  <si>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</si>
  <si>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</si>
  <si>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</si>
  <si>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</si>
  <si>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</si>
  <si>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</si>
  <si>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</si>
  <si>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</si>
  <si>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</si>
  <si>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</si>
  <si>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</si>
  <si>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</si>
  <si>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</si>
  <si>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</si>
  <si>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</si>
  <si>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</si>
  <si>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</si>
  <si>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</si>
  <si>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</si>
  <si>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</si>
  <si>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</si>
  <si>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</si>
  <si>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</si>
  <si>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</si>
  <si>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</si>
  <si>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</si>
  <si>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</si>
  <si>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</si>
  <si>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</si>
  <si>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</si>
  <si>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</si>
  <si>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</si>
  <si>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</si>
  <si>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</si>
  <si>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</si>
  <si>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</si>
  <si>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</si>
  <si>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</si>
  <si>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</si>
  <si>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</si>
  <si>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</si>
  <si>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</si>
  <si>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</si>
  <si>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</si>
  <si>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</si>
  <si>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</si>
  <si>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</si>
  <si>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</si>
  <si>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</si>
  <si>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</si>
  <si>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</si>
  <si>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</si>
  <si>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</si>
  <si>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</si>
  <si>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</si>
  <si>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</si>
  <si>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</si>
  <si>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</si>
  <si>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</si>
  <si>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</si>
  <si>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</si>
  <si>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</si>
  <si>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</si>
  <si>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</si>
  <si>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</si>
  <si>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</si>
  <si>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</si>
  <si>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</si>
  <si>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</si>
  <si>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</si>
  <si>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</si>
  <si>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</si>
  <si>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</si>
  <si>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</si>
  <si>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</si>
  <si>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</si>
  <si>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</si>
  <si>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</si>
  <si>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</si>
  <si>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</si>
  <si>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</si>
  <si>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</si>
  <si>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</si>
  <si>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</si>
  <si>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</si>
  <si>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</si>
  <si>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</si>
  <si>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</si>
  <si>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</si>
  <si>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</si>
  <si>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</si>
  <si>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</si>
  <si>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</si>
  <si>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</si>
  <si>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</si>
  <si>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</si>
  <si>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</si>
  <si>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</si>
  <si>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</si>
  <si>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</si>
  <si>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</si>
  <si>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</si>
  <si>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</si>
  <si>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</si>
  <si>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</si>
  <si>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</si>
  <si>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</si>
  <si>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</si>
  <si>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</si>
  <si>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</si>
  <si>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</si>
  <si>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</si>
  <si>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</si>
  <si>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</si>
  <si>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</si>
  <si>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</si>
  <si>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</si>
  <si>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</si>
  <si>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</si>
  <si>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</si>
  <si>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</si>
  <si>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</si>
  <si>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</si>
  <si>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</si>
  <si>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</si>
  <si>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</si>
  <si>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</si>
  <si>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</si>
  <si>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</si>
  <si>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</si>
  <si>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</si>
  <si>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</si>
  <si>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</si>
  <si>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</si>
  <si>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</si>
  <si>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</si>
  <si>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</si>
  <si>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</si>
  <si>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</si>
  <si>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</si>
  <si>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</si>
  <si>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</si>
  <si>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</si>
  <si>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</si>
  <si>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</si>
  <si>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</si>
  <si>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</si>
  <si>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</si>
  <si>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</si>
  <si>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</si>
  <si>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</si>
  <si>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</si>
  <si>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</si>
  <si>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</si>
  <si>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</si>
  <si>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</si>
  <si>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</si>
  <si>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</si>
  <si>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</si>
  <si>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</si>
  <si>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</si>
  <si>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</si>
  <si>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</si>
  <si>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</si>
  <si>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</si>
  <si>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</si>
  <si>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</si>
  <si>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</si>
  <si>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</si>
  <si>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</si>
  <si>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</si>
  <si>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</si>
  <si>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</si>
  <si>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</si>
  <si>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</si>
  <si>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</si>
  <si>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</si>
  <si>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</si>
  <si>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</si>
  <si>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</si>
  <si>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</si>
  <si>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</si>
  <si>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</si>
  <si>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</si>
  <si>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</si>
  <si>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</si>
  <si>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</si>
  <si>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</si>
  <si>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</si>
  <si>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</si>
  <si>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</si>
  <si>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</si>
  <si>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</si>
  <si>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</si>
  <si>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</si>
  <si>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</si>
  <si>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</si>
  <si>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</si>
  <si>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</si>
  <si>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</si>
  <si>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</si>
  <si>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</si>
  <si>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</si>
  <si>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</si>
  <si>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</si>
  <si>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</si>
  <si>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</si>
  <si>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</si>
  <si>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</si>
  <si>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</si>
  <si>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</si>
  <si>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</si>
  <si>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</si>
  <si>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</si>
  <si>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</si>
  <si>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</si>
  <si>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</si>
  <si>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</si>
  <si>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</si>
  <si>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</si>
  <si>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</si>
  <si>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</si>
  <si>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</si>
  <si>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</si>
  <si>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</si>
  <si>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</si>
  <si>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</si>
  <si>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</si>
  <si>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</si>
  <si>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</si>
  <si>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</si>
  <si>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</si>
  <si>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</si>
  <si>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</si>
  <si>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</si>
  <si>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</si>
  <si>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</si>
  <si>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</si>
  <si>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</si>
  <si>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</si>
  <si>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</si>
  <si>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</si>
  <si>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</si>
  <si>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</si>
  <si>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</si>
  <si>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</si>
  <si>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</si>
  <si>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</si>
  <si>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</si>
  <si>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</si>
  <si>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</si>
  <si>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</si>
  <si>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</si>
  <si>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</si>
  <si>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</si>
  <si>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</si>
  <si>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</si>
  <si>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</si>
  <si>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</si>
  <si>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</si>
  <si>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</si>
  <si>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</si>
  <si>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</si>
  <si>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</si>
  <si>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</si>
  <si>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</si>
  <si>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</si>
  <si>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</si>
  <si>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</si>
  <si>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</si>
  <si>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</si>
  <si>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</si>
  <si>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</si>
  <si>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</si>
  <si>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</si>
  <si>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</si>
  <si>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</si>
  <si>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</si>
  <si>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</si>
  <si>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</si>
  <si>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</si>
  <si>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</si>
  <si>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</si>
  <si>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</si>
  <si>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</si>
  <si>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</si>
  <si>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</si>
  <si>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</si>
  <si>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</si>
  <si>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</si>
  <si>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</si>
  <si>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</si>
  <si>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</si>
  <si>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</si>
  <si>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</si>
  <si>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</si>
  <si>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</si>
  <si>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</si>
  <si>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</si>
  <si>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</si>
  <si>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</si>
  <si>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</si>
  <si>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</si>
  <si>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</si>
  <si>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</si>
  <si>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</si>
  <si>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</si>
  <si>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</si>
  <si>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</si>
  <si>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</si>
  <si>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</si>
  <si>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</si>
  <si>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</si>
  <si>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</si>
  <si>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</si>
  <si>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</si>
  <si>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</si>
  <si>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</si>
  <si>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</si>
  <si>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</si>
  <si>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</si>
  <si>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</si>
  <si>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</si>
  <si>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</si>
  <si>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</si>
  <si>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</si>
  <si>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</si>
  <si>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</si>
  <si>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</si>
  <si>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</si>
  <si>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</si>
  <si>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</si>
  <si>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</si>
  <si>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</si>
  <si>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</si>
  <si>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</si>
  <si>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</si>
  <si>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</si>
  <si>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</si>
  <si>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</si>
  <si>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</si>
  <si>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</si>
  <si>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</si>
  <si>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</si>
  <si>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</si>
  <si>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</si>
  <si>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</si>
  <si>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</si>
  <si>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</si>
  <si>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</si>
  <si>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</si>
  <si>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</si>
  <si>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</si>
  <si>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</si>
  <si>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</si>
  <si>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</si>
  <si>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</si>
  <si>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</si>
  <si>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</si>
  <si>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</si>
  <si>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</si>
  <si>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</si>
  <si>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</si>
  <si>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</si>
  <si>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</si>
  <si>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</si>
  <si>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</si>
  <si>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</si>
  <si>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</si>
  <si>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</si>
  <si>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</si>
  <si>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</si>
  <si>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</si>
  <si>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</si>
  <si>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</si>
  <si>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</si>
  <si>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</si>
  <si>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</si>
  <si>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</si>
  <si>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</si>
  <si>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</si>
  <si>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</si>
  <si>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</si>
  <si>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</si>
  <si>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</si>
  <si>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</si>
  <si>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</si>
  <si>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</si>
  <si>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</si>
  <si>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</si>
  <si>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</si>
  <si>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</si>
  <si>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</si>
  <si>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</si>
  <si>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</si>
  <si>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</si>
  <si>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</si>
  <si>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</si>
  <si>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</si>
  <si>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</si>
  <si>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</si>
  <si>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</si>
  <si>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</si>
  <si>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</si>
  <si>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</si>
  <si>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</si>
  <si>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</si>
  <si>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</si>
  <si>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</si>
  <si>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</si>
  <si>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</si>
  <si>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</si>
  <si>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</si>
  <si>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</si>
  <si>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</si>
  <si>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</si>
  <si>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</si>
  <si>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</si>
  <si>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</si>
  <si>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</si>
  <si>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</si>
  <si>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</si>
  <si>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</si>
  <si>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</si>
  <si>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</si>
  <si>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</si>
  <si>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</si>
  <si>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</si>
  <si>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</si>
  <si>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</si>
  <si>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</si>
  <si>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</si>
  <si>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</si>
  <si>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</si>
  <si>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</si>
  <si>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</si>
  <si>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</si>
  <si>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</si>
  <si>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</si>
  <si>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</si>
  <si>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</si>
  <si>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</si>
  <si>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</si>
  <si>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</si>
  <si>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</si>
  <si>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</si>
  <si>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</si>
  <si>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</si>
  <si>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</si>
  <si>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</si>
  <si>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</si>
  <si>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</si>
  <si>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</si>
  <si>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</si>
  <si>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</si>
  <si>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</si>
  <si>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</si>
  <si>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</si>
  <si>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</si>
  <si>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</si>
  <si>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</si>
  <si>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</si>
  <si>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</si>
  <si>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</si>
  <si>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</si>
  <si>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</si>
  <si>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</si>
  <si>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</si>
  <si>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</si>
  <si>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</si>
  <si>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</si>
  <si>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</si>
  <si>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</si>
  <si>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</si>
  <si>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</si>
  <si>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</si>
  <si>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</si>
  <si>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</si>
  <si>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</si>
  <si>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</si>
  <si>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</si>
  <si>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</si>
  <si>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</si>
  <si>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</si>
  <si>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</si>
  <si>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</si>
  <si>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</si>
  <si>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</si>
  <si>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</si>
  <si>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</si>
  <si>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</si>
  <si>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</si>
  <si>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</si>
  <si>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</si>
  <si>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</si>
  <si>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</si>
  <si>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</si>
  <si>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</si>
  <si>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</si>
  <si>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</si>
  <si>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</si>
  <si>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</si>
  <si>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</si>
  <si>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</si>
  <si>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</si>
  <si>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</si>
  <si>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</si>
  <si>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</si>
  <si>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</si>
  <si>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</si>
  <si>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</si>
  <si>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</si>
  <si>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</si>
  <si>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</si>
  <si>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</si>
  <si>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</si>
  <si>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</si>
  <si>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</si>
  <si>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</si>
  <si>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</si>
  <si>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</si>
  <si>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</si>
  <si>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</si>
  <si>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</si>
  <si>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</si>
  <si>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</si>
  <si>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</si>
  <si>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</si>
  <si>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</si>
  <si>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</si>
  <si>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</si>
  <si>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</si>
  <si>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</si>
  <si>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</si>
  <si>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</si>
  <si>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</si>
  <si>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</si>
  <si>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</si>
  <si>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</si>
  <si>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</si>
  <si>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</si>
  <si>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</si>
  <si>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</si>
  <si>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</si>
  <si>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</si>
  <si>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</si>
  <si>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</si>
  <si>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</si>
  <si>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</si>
  <si>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</si>
  <si>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</si>
  <si>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</si>
  <si>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</si>
  <si>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</si>
  <si>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</si>
  <si>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</si>
  <si>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</si>
  <si>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</si>
  <si>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</si>
  <si>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</si>
  <si>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</si>
  <si>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</si>
  <si>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</si>
  <si>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</si>
  <si>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</si>
  <si>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</si>
  <si>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</si>
  <si>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</si>
  <si>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</si>
  <si>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</si>
  <si>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</si>
  <si>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</si>
  <si>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</si>
  <si>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</si>
  <si>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</si>
  <si>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</si>
  <si>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</si>
  <si>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</si>
  <si>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</si>
  <si>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</si>
  <si>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</si>
  <si>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</si>
  <si>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</si>
  <si>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</si>
  <si>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</si>
  <si>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</si>
  <si>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</si>
  <si>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</si>
  <si>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</si>
  <si>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</si>
  <si>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</si>
  <si>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</si>
  <si>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</si>
  <si>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</si>
  <si>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</si>
  <si>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</si>
  <si>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</si>
  <si>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</si>
  <si>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</si>
  <si>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</si>
  <si>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</si>
  <si>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</si>
  <si>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</si>
  <si>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</si>
  <si>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</si>
  <si>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</si>
  <si>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</si>
  <si>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</si>
  <si>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</si>
  <si>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</si>
  <si>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</si>
  <si>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</si>
  <si>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</si>
  <si>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</si>
  <si>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</si>
  <si>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</si>
  <si>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</si>
  <si>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</si>
  <si>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</si>
  <si>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</si>
  <si>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</si>
  <si>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</si>
  <si>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</si>
  <si>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</si>
  <si>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</si>
  <si>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</si>
  <si>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</si>
  <si>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</si>
  <si>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</si>
  <si>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</si>
  <si>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</si>
  <si>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</si>
  <si>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</si>
  <si>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</si>
  <si>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</si>
  <si>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</si>
  <si>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</si>
  <si>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</si>
  <si>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</si>
  <si>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</si>
  <si>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</si>
  <si>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</si>
  <si>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</si>
  <si>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</si>
  <si>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</si>
  <si>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</si>
  <si>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</si>
  <si>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</si>
  <si>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</si>
  <si>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</si>
  <si>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</si>
  <si>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</si>
  <si>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</si>
  <si>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</si>
  <si>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</si>
  <si>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</si>
  <si>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</si>
  <si>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</si>
  <si>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</si>
  <si>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</si>
  <si>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</si>
  <si>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</si>
  <si>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</si>
  <si>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</si>
  <si>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</si>
  <si>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</si>
  <si>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</si>
  <si>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</si>
  <si>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</si>
  <si>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</si>
  <si>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</si>
  <si>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</si>
  <si>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</si>
  <si>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</si>
  <si>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</si>
  <si>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</si>
  <si>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</si>
  <si>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</si>
  <si>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</si>
  <si>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</si>
  <si>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</si>
  <si>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</si>
  <si>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</si>
  <si>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</si>
  <si>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</si>
  <si>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</si>
  <si>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</si>
  <si>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</si>
  <si>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</si>
  <si>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</si>
  <si>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</si>
  <si>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</si>
  <si>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</si>
  <si>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</si>
  <si>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</si>
  <si>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</si>
  <si>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</si>
  <si>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</si>
  <si>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</si>
  <si>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</si>
  <si>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</si>
  <si>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</si>
  <si>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</si>
  <si>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</si>
  <si>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</si>
  <si>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</si>
  <si>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</si>
  <si>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</si>
  <si>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</si>
  <si>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</si>
  <si>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</si>
  <si>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</si>
  <si>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</si>
  <si>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</si>
  <si>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</si>
  <si>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</si>
  <si>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</si>
  <si>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</si>
  <si>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</si>
  <si>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</si>
  <si>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</si>
  <si>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</si>
  <si>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</si>
  <si>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</si>
  <si>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</si>
  <si>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</si>
  <si>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</si>
  <si>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</si>
  <si>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</si>
  <si>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</si>
  <si>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</si>
  <si>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</si>
  <si>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</si>
  <si>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</si>
  <si>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</si>
  <si>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</si>
  <si>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</si>
  <si>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</si>
  <si>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</si>
  <si>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</si>
  <si>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</si>
  <si>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</si>
  <si>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</si>
  <si>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</si>
  <si>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</si>
  <si>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</si>
  <si>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</si>
  <si>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</si>
  <si>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</si>
  <si>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</si>
  <si>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</si>
  <si>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</si>
  <si>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</si>
  <si>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</si>
  <si>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</si>
  <si>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</si>
  <si>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</si>
  <si>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</si>
  <si>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</si>
  <si>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</si>
  <si>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</si>
  <si>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</si>
  <si>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</si>
  <si>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</si>
  <si>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</si>
  <si>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</si>
  <si>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</si>
  <si>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</si>
  <si>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</si>
  <si>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</si>
  <si>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</si>
  <si>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</si>
  <si>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</si>
  <si>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</si>
  <si>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</si>
  <si>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</si>
  <si>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</si>
  <si>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</si>
  <si>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</si>
  <si>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</si>
  <si>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</si>
  <si>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</si>
  <si>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</si>
  <si>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</si>
  <si>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</si>
  <si>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</si>
  <si>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</si>
  <si>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</si>
  <si>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</si>
  <si>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</si>
  <si>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</si>
  <si>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</si>
  <si>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</si>
  <si>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</si>
  <si>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</si>
  <si>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</si>
  <si>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</si>
  <si>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</si>
  <si>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</si>
  <si>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</si>
  <si>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</si>
  <si>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</si>
  <si>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</si>
  <si>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</si>
  <si>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</si>
  <si>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</si>
  <si>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</si>
  <si>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</si>
  <si>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</si>
  <si>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</si>
  <si>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</si>
  <si>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</si>
  <si>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</si>
  <si>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</si>
  <si>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</si>
  <si>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</si>
  <si>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</si>
  <si>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</si>
  <si>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</si>
  <si>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</si>
  <si>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</si>
  <si>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</si>
  <si>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</si>
  <si>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</si>
  <si>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</si>
  <si>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</si>
  <si>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</si>
  <si>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</si>
  <si>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</si>
  <si>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</si>
  <si>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</si>
  <si>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</si>
  <si>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</si>
  <si>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</si>
  <si>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</si>
  <si>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</si>
  <si>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</si>
  <si>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</si>
  <si>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</si>
  <si>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</si>
  <si>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</si>
  <si>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</si>
  <si>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</si>
  <si>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</si>
  <si>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</si>
  <si>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</si>
  <si>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</si>
  <si>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</si>
  <si>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</si>
  <si>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</si>
  <si>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</si>
  <si>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</si>
  <si>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</si>
  <si>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</si>
  <si>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</si>
  <si>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</si>
  <si>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</si>
  <si>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</si>
  <si>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</si>
  <si>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</si>
  <si>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</si>
  <si>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</si>
  <si>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</si>
  <si>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</si>
  <si>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</si>
  <si>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</si>
  <si>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</si>
  <si>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</si>
  <si>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</si>
  <si>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</si>
  <si>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</si>
  <si>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</si>
  <si>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</si>
  <si>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</si>
  <si>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</si>
  <si>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</si>
  <si>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</si>
  <si>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</si>
  <si>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</si>
  <si>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</si>
  <si>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</si>
  <si>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</si>
  <si>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</si>
  <si>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</si>
  <si>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</si>
  <si>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</si>
  <si>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</si>
  <si>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</si>
  <si>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</si>
  <si>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</si>
  <si>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</si>
  <si>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</si>
  <si>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</si>
  <si>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</si>
  <si>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</si>
  <si>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</si>
  <si>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</si>
  <si>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</si>
  <si>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</si>
  <si>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</si>
  <si>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</si>
  <si>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</si>
  <si>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</si>
  <si>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</si>
  <si>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</si>
  <si>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</si>
  <si>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</si>
  <si>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</si>
  <si>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</si>
  <si>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</si>
  <si>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</si>
  <si>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</si>
  <si>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</si>
  <si>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</si>
  <si>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</si>
  <si>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</si>
  <si>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</si>
  <si>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</si>
  <si>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</si>
  <si>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</si>
  <si>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</si>
  <si>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</si>
  <si>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</si>
  <si>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</si>
  <si>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</si>
  <si>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</si>
  <si>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</si>
  <si>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</si>
  <si>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</si>
  <si>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</si>
  <si>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</si>
  <si>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</si>
  <si>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</si>
  <si>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</si>
  <si>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</si>
  <si>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</si>
  <si>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</si>
  <si>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</si>
  <si>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</si>
  <si>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</si>
  <si>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</si>
  <si>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</si>
  <si>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</si>
  <si>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</si>
  <si>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</si>
  <si>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</si>
  <si>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</si>
  <si>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</si>
  <si>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</si>
  <si>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</si>
  <si>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</si>
  <si>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</si>
  <si>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</si>
  <si>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</si>
  <si>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</si>
  <si>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</si>
  <si>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</si>
  <si>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</si>
  <si>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</si>
  <si>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</si>
  <si>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</si>
  <si>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</si>
  <si>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</si>
  <si>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</si>
  <si>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</si>
  <si>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</si>
  <si>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</si>
  <si>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</si>
  <si>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</si>
  <si>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</si>
  <si>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</si>
  <si>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</si>
  <si>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</si>
  <si>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</si>
  <si>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</si>
  <si>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</si>
  <si>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</si>
  <si>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</si>
  <si>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</si>
  <si>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</si>
  <si>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</si>
  <si>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</si>
  <si>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</si>
  <si>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</si>
  <si>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</si>
  <si>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</si>
  <si>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</si>
  <si>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</si>
  <si>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</si>
  <si>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</si>
  <si>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</si>
  <si>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</si>
  <si>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</si>
  <si>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</si>
  <si>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</si>
  <si>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</si>
  <si>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</si>
  <si>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</si>
  <si>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</si>
  <si>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</si>
  <si>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</si>
  <si>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</si>
  <si>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</si>
  <si>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</si>
  <si>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</si>
  <si>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</si>
  <si>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</si>
  <si>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</si>
  <si>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</si>
  <si>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</si>
  <si>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</si>
  <si>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</si>
  <si>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</si>
  <si>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</si>
  <si>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</si>
  <si>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</si>
  <si>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</si>
  <si>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</si>
  <si>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</si>
  <si>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</si>
  <si>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</si>
  <si>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</si>
  <si>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</si>
  <si>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</si>
  <si>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</si>
  <si>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</si>
  <si>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</si>
  <si>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</si>
  <si>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</si>
  <si>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</si>
  <si>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</si>
  <si>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</si>
  <si>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</si>
  <si>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</si>
  <si>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</si>
  <si>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</si>
  <si>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</si>
  <si>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</si>
  <si>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</si>
  <si>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</si>
  <si>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</si>
  <si>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</si>
  <si>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</si>
  <si>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</si>
  <si>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</si>
  <si>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</si>
  <si>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</si>
  <si>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</si>
  <si>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</si>
  <si>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</si>
  <si>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</si>
  <si>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</si>
  <si>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</si>
  <si>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</si>
  <si>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</si>
  <si>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</si>
  <si>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</si>
  <si>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</si>
  <si>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</si>
  <si>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</si>
  <si>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</si>
  <si>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</si>
  <si>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</si>
  <si>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</si>
  <si>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</si>
  <si>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</si>
  <si>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</si>
  <si>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</si>
  <si>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</si>
  <si>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</si>
  <si>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</si>
  <si>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</si>
  <si>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</si>
  <si>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</si>
  <si>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</si>
  <si>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</si>
  <si>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</si>
  <si>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</si>
  <si>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</si>
  <si>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</si>
  <si>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</si>
  <si>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</si>
  <si>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</si>
  <si>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</si>
  <si>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</si>
  <si>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</si>
  <si>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</si>
  <si>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</si>
  <si>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</si>
  <si>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</si>
  <si>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</si>
  <si>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</si>
  <si>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</si>
  <si>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</si>
  <si>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</si>
  <si>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</si>
  <si>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</si>
  <si>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</si>
  <si>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</si>
  <si>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</si>
  <si>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</si>
  <si>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</si>
  <si>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</si>
  <si>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</si>
  <si>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</si>
  <si>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</si>
  <si>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</si>
  <si>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</si>
  <si>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</si>
  <si>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</si>
  <si>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</si>
  <si>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</si>
  <si>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</si>
  <si>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</si>
  <si>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</si>
  <si>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</si>
  <si>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</si>
  <si>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</si>
  <si>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</si>
  <si>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</si>
  <si>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</si>
  <si>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</si>
  <si>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</si>
  <si>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</si>
  <si>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</si>
  <si>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</si>
  <si>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</si>
  <si>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</si>
  <si>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</si>
  <si>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</si>
  <si>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</si>
  <si>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</si>
  <si>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</si>
  <si>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</si>
  <si>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</si>
  <si>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</si>
  <si>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</si>
  <si>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</si>
  <si>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</si>
  <si>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</si>
  <si>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</si>
  <si>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</si>
  <si>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</si>
  <si>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</si>
  <si>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</si>
  <si>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</si>
  <si>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</si>
  <si>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</si>
  <si>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</si>
  <si>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</si>
  <si>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</si>
  <si>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</si>
  <si>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</si>
  <si>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</si>
  <si>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</si>
  <si>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</si>
  <si>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</si>
  <si>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</si>
  <si>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</si>
  <si>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</si>
  <si>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</si>
  <si>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</si>
  <si>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</si>
  <si>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</si>
  <si>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</si>
  <si>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</si>
  <si>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</si>
  <si>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</si>
  <si>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</si>
  <si>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</si>
  <si>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</si>
  <si>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</si>
  <si>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</si>
  <si>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</si>
  <si>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</si>
  <si>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</si>
  <si>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</si>
  <si>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</si>
  <si>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</si>
  <si>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</si>
  <si>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</si>
  <si>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</si>
  <si>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</si>
  <si>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</si>
  <si>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</si>
  <si>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</si>
  <si>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</si>
  <si>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</si>
  <si>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</si>
  <si>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</si>
  <si>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</si>
  <si>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</si>
  <si>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</si>
  <si>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</si>
  <si>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</si>
  <si>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</si>
  <si>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</si>
  <si>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</si>
  <si>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</si>
  <si>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</si>
  <si>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</si>
  <si>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</si>
  <si>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</si>
  <si>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</si>
  <si>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</si>
  <si>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</si>
  <si>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</si>
  <si>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</si>
  <si>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</si>
  <si>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</si>
  <si>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</si>
  <si>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</si>
  <si>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</si>
  <si>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</si>
  <si>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</si>
  <si>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</si>
  <si>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</si>
  <si>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</si>
  <si>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</si>
  <si>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</si>
  <si>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</si>
  <si>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</si>
  <si>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</si>
  <si>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</si>
  <si>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</si>
  <si>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</si>
  <si>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</si>
  <si>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</si>
  <si>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</si>
  <si>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</si>
  <si>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</si>
  <si>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</si>
  <si>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</si>
  <si>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</si>
  <si>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</si>
  <si>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</si>
  <si>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</si>
  <si>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</si>
  <si>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</si>
  <si>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</si>
  <si>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</si>
  <si>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</si>
  <si>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</si>
  <si>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</si>
  <si>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</si>
  <si>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</si>
  <si>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</si>
  <si>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</si>
  <si>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</si>
  <si>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</si>
  <si>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</si>
  <si>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</si>
  <si>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</si>
  <si>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</si>
  <si>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</si>
  <si>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</si>
  <si>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</si>
  <si>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</si>
  <si>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</si>
  <si>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</si>
  <si>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</si>
  <si>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</si>
  <si>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</si>
  <si>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</si>
  <si>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</si>
  <si>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</si>
  <si>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</si>
  <si>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</si>
  <si>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</si>
  <si>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</si>
  <si>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</si>
  <si>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</si>
  <si>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</si>
  <si>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</si>
  <si>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</si>
  <si>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</si>
  <si>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</si>
  <si>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</si>
  <si>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</si>
  <si>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</si>
  <si>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</si>
  <si>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</si>
  <si>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</si>
  <si>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</si>
  <si>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</si>
  <si>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</si>
  <si>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</si>
  <si>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</si>
  <si>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</si>
  <si>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</si>
  <si>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</si>
  <si>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</si>
  <si>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</si>
  <si>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</si>
  <si>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</si>
  <si>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</si>
  <si>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</si>
  <si>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</si>
  <si>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</si>
  <si>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</si>
  <si>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</si>
  <si>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</si>
  <si>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</si>
  <si>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</si>
  <si>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</si>
  <si>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</si>
  <si>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</si>
  <si>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</si>
  <si>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</si>
  <si>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</si>
  <si>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</si>
  <si>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</si>
  <si>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</si>
  <si>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</si>
  <si>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</si>
  <si>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</si>
  <si>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</si>
  <si>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</si>
  <si>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</si>
  <si>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</si>
  <si>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</si>
  <si>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</si>
  <si>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</si>
  <si>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</si>
  <si>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</si>
  <si>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</si>
  <si>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</si>
  <si>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</si>
  <si>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</si>
  <si>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</si>
  <si>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</si>
  <si>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</si>
  <si>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</si>
  <si>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</si>
  <si>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</si>
  <si>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</si>
  <si>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</si>
  <si>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</si>
  <si>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</si>
  <si>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</si>
  <si>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</si>
  <si>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</si>
  <si>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</si>
  <si>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</si>
  <si>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</si>
  <si>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</si>
  <si>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</si>
  <si>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</si>
  <si>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</si>
  <si>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</si>
  <si>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</si>
  <si>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</si>
  <si>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</si>
  <si>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</si>
  <si>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</si>
  <si>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</si>
  <si>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</si>
  <si>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</si>
  <si>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</si>
  <si>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</si>
  <si>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</si>
  <si>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</si>
  <si>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</si>
  <si>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</si>
  <si>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</si>
  <si>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</si>
  <si>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</si>
  <si>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</si>
  <si>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</si>
  <si>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</si>
  <si>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</si>
  <si>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</si>
  <si>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</si>
  <si>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</si>
  <si>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</si>
  <si>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</si>
  <si>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</si>
  <si>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</si>
  <si>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</si>
  <si>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</si>
  <si>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</si>
  <si>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</si>
  <si>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</si>
  <si>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</si>
  <si>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</si>
  <si>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</si>
  <si>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</si>
  <si>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</si>
  <si>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</si>
  <si>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</si>
  <si>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</si>
  <si>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</si>
  <si>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</si>
  <si>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</si>
  <si>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</si>
  <si>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</si>
  <si>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</si>
  <si>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</si>
  <si>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</si>
  <si>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</si>
  <si>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</si>
  <si>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</si>
  <si>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</si>
  <si>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</si>
  <si>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</si>
  <si>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</si>
  <si>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</si>
  <si>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</si>
  <si>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</si>
  <si>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</si>
  <si>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</si>
  <si>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</si>
  <si>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</si>
  <si>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</si>
  <si>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</si>
  <si>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</si>
  <si>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</si>
  <si>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</si>
  <si>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</si>
  <si>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</si>
  <si>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</si>
  <si>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</si>
  <si>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</si>
  <si>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</si>
  <si>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</si>
  <si>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</si>
  <si>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</si>
  <si>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</si>
  <si>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</si>
  <si>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</si>
  <si>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</si>
  <si>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</si>
  <si>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</si>
  <si>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</si>
  <si>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</si>
  <si>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</si>
  <si>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</si>
  <si>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</si>
  <si>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</si>
  <si>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</si>
  <si>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</si>
  <si>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</si>
  <si>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</si>
  <si>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</si>
  <si>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</si>
  <si>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</si>
  <si>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</si>
  <si>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</si>
  <si>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</si>
  <si>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</si>
  <si>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</si>
  <si>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</si>
  <si>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</si>
  <si>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</si>
  <si>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</si>
  <si>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</si>
  <si>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</si>
  <si>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</si>
  <si>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</si>
  <si>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</si>
  <si>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</si>
  <si>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</si>
  <si>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</si>
  <si>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</si>
  <si>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</si>
  <si>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</si>
  <si>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</si>
  <si>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</si>
  <si>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</si>
  <si>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</si>
  <si>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</si>
  <si>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</si>
  <si>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</si>
  <si>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</si>
  <si>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</si>
  <si>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</si>
  <si>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</si>
  <si>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</si>
  <si>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</si>
  <si>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</si>
  <si>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</si>
  <si>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</si>
  <si>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</si>
  <si>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</si>
  <si>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</si>
  <si>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</si>
  <si>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</si>
  <si>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</si>
  <si>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</si>
  <si>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</si>
  <si>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</si>
  <si>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</si>
  <si>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</si>
  <si>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</si>
  <si>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</si>
  <si>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</si>
  <si>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</si>
  <si>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</si>
  <si>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</si>
  <si>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</si>
  <si>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</si>
  <si>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</si>
  <si>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</si>
  <si>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</si>
  <si>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</si>
  <si>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</si>
  <si>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</si>
  <si>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</si>
  <si>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</si>
  <si>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</si>
  <si>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</si>
  <si>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</si>
  <si>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</si>
  <si>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</si>
  <si>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</si>
  <si>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</si>
  <si>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</si>
  <si>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</si>
  <si>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</si>
  <si>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</si>
  <si>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</si>
  <si>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</si>
  <si>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</si>
  <si>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</si>
  <si>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</si>
  <si>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</si>
  <si>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</si>
  <si>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</si>
  <si>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</si>
  <si>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</si>
  <si>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</si>
  <si>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</si>
  <si>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</si>
  <si>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</si>
  <si>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</si>
  <si>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</si>
  <si>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</si>
  <si>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</si>
  <si>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</si>
  <si>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</si>
  <si>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</si>
  <si>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</si>
  <si>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</si>
  <si>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</si>
  <si>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</si>
  <si>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</si>
  <si>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</si>
  <si>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</si>
  <si>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</si>
  <si>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</si>
  <si>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</si>
  <si>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</si>
  <si>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</si>
  <si>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</si>
  <si>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</si>
  <si>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</si>
  <si>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</si>
  <si>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</si>
  <si>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</si>
  <si>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</si>
  <si>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</si>
  <si>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</si>
  <si>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</si>
  <si>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</si>
  <si>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</si>
  <si>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</si>
  <si>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</si>
  <si>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</si>
  <si>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</si>
  <si>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</si>
  <si>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</si>
  <si>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</si>
  <si>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</si>
  <si>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</si>
  <si>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</si>
  <si>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</si>
  <si>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</si>
  <si>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</si>
  <si>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</si>
  <si>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</si>
  <si>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</si>
  <si>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</si>
  <si>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</si>
  <si>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</si>
  <si>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</si>
  <si>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</si>
  <si>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</si>
  <si>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</si>
  <si>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</si>
  <si>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</si>
  <si>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</si>
  <si>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</si>
  <si>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</si>
  <si>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</si>
  <si>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</si>
  <si>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</si>
  <si>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2021-81-10001945</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</si>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</sst>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75" zoomScaleNormal="75" zoomScaleSheetLayoutView="40" zoomScalePageLayoutView="40" workbookViewId="0">
      <selection activeCell="J24" sqref="J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2694</v>
      </c>
      <c r="D15" s="35"/>
      <c r="E15" s="35"/>
      <c r="F15" s="5"/>
      <c r="G15" s="32" t="s">
        <v>1168</v>
      </c>
      <c r="H15" s="103" t="s">
        <v>711</v>
      </c>
      <c r="I15" s="32" t="s">
        <v>2624</v>
      </c>
      <c r="J15" s="108" t="s">
        <v>2626</v>
      </c>
      <c r="L15" s="204" t="s">
        <v>8</v>
      </c>
      <c r="M15" s="204"/>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181"/>
      <c r="I20" s="142" t="s">
        <v>1070</v>
      </c>
      <c r="J20" s="143" t="s">
        <v>1071</v>
      </c>
      <c r="K20" s="144">
        <v>837893280</v>
      </c>
      <c r="L20" s="145">
        <v>44193</v>
      </c>
      <c r="M20" s="145">
        <v>44561</v>
      </c>
      <c r="N20" s="129">
        <f>+(M20-L20)/30</f>
        <v>12.266666666666667</v>
      </c>
      <c r="O20" s="132"/>
      <c r="U20" s="128"/>
      <c r="V20" s="105">
        <f ca="1">NOW()</f>
        <v>44194.416718865737</v>
      </c>
      <c r="W20" s="105">
        <f ca="1">NOW()</f>
        <v>44194.416718865737</v>
      </c>
    </row>
    <row r="21" spans="1:23" ht="30" customHeight="1" outlineLevel="1" x14ac:dyDescent="0.25">
      <c r="A21" s="9"/>
      <c r="B21" s="71"/>
      <c r="C21" s="5"/>
      <c r="D21" s="5"/>
      <c r="E21" s="5"/>
      <c r="F21" s="5"/>
      <c r="G21" s="5"/>
      <c r="H21" s="70"/>
      <c r="I21" s="142"/>
      <c r="J21" s="143"/>
      <c r="K21" s="144"/>
      <c r="L21" s="145"/>
      <c r="M21" s="145"/>
      <c r="N21" s="129">
        <f t="shared" ref="N21:N35" si="0">+(M21-L21)/30</f>
        <v>0</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3"/>
      <c r="I37" s="124"/>
      <c r="J37" s="124"/>
      <c r="K37" s="124"/>
      <c r="L37" s="124"/>
      <c r="M37" s="124"/>
      <c r="N37" s="124"/>
      <c r="O37" s="125"/>
    </row>
    <row r="38" spans="1:16" ht="21" customHeight="1" x14ac:dyDescent="0.25">
      <c r="A38" s="9"/>
      <c r="B38" s="173" t="str">
        <f>VLOOKUP(B20,EAS!A2:B1439,2,0)</f>
        <v>FUNDACION PARA EL DESARROLLO DE LA CALIDAD EDUCATIVA</v>
      </c>
      <c r="C38" s="173"/>
      <c r="D38" s="173"/>
      <c r="E38" s="173"/>
      <c r="F38" s="173"/>
      <c r="G38" s="5"/>
      <c r="H38" s="126"/>
      <c r="I38" s="185" t="s">
        <v>7</v>
      </c>
      <c r="J38" s="185"/>
      <c r="K38" s="185"/>
      <c r="L38" s="185"/>
      <c r="M38" s="185"/>
      <c r="N38" s="185"/>
      <c r="O38" s="127"/>
    </row>
    <row r="39" spans="1:16" ht="42.95" customHeight="1" thickBot="1" x14ac:dyDescent="0.3">
      <c r="A39" s="10"/>
      <c r="B39" s="11"/>
      <c r="C39" s="11"/>
      <c r="D39" s="11"/>
      <c r="E39" s="11"/>
      <c r="F39" s="11"/>
      <c r="G39" s="11"/>
      <c r="H39" s="10"/>
      <c r="I39" s="217" t="s">
        <v>2695</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1" t="s">
        <v>711</v>
      </c>
      <c r="J48" s="115" t="s">
        <v>735</v>
      </c>
      <c r="K48" s="117">
        <v>597460331</v>
      </c>
      <c r="L48" s="112" t="s">
        <v>1148</v>
      </c>
      <c r="M48" s="113">
        <v>1</v>
      </c>
      <c r="N48" s="112" t="s">
        <v>27</v>
      </c>
      <c r="O48" s="112"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1" t="s">
        <v>711</v>
      </c>
      <c r="J49" s="115" t="s">
        <v>713</v>
      </c>
      <c r="K49" s="117">
        <v>175793389</v>
      </c>
      <c r="L49" s="112" t="s">
        <v>1148</v>
      </c>
      <c r="M49" s="113">
        <f t="shared" ref="M49:M79" si="3">+IF(L49="No",1,IF(L49="Si","Ingrese %",""))</f>
        <v>1</v>
      </c>
      <c r="N49" s="112" t="s">
        <v>27</v>
      </c>
      <c r="O49" s="112"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1" t="s">
        <v>711</v>
      </c>
      <c r="J50" s="115" t="s">
        <v>713</v>
      </c>
      <c r="K50" s="114">
        <v>175106136</v>
      </c>
      <c r="L50" s="112" t="s">
        <v>1148</v>
      </c>
      <c r="M50" s="113">
        <f t="shared" si="3"/>
        <v>1</v>
      </c>
      <c r="N50" s="112" t="s">
        <v>27</v>
      </c>
      <c r="O50" s="112"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4">
        <v>467624803</v>
      </c>
      <c r="L51" s="112" t="s">
        <v>1148</v>
      </c>
      <c r="M51" s="113">
        <f t="shared" si="3"/>
        <v>1</v>
      </c>
      <c r="N51" s="112" t="s">
        <v>27</v>
      </c>
      <c r="O51" s="112"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4">
        <v>485967423</v>
      </c>
      <c r="L52" s="112" t="s">
        <v>1148</v>
      </c>
      <c r="M52" s="113">
        <f t="shared" si="3"/>
        <v>1</v>
      </c>
      <c r="N52" s="112" t="s">
        <v>27</v>
      </c>
      <c r="O52" s="112"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1" t="s">
        <v>711</v>
      </c>
      <c r="J53" s="115" t="s">
        <v>713</v>
      </c>
      <c r="K53" s="114">
        <v>183294478</v>
      </c>
      <c r="L53" s="112" t="s">
        <v>1148</v>
      </c>
      <c r="M53" s="113">
        <f t="shared" si="3"/>
        <v>1</v>
      </c>
      <c r="N53" s="112" t="s">
        <v>27</v>
      </c>
      <c r="O53" s="112"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1" t="s">
        <v>711</v>
      </c>
      <c r="J54" s="115" t="s">
        <v>730</v>
      </c>
      <c r="K54" s="117">
        <v>385382316</v>
      </c>
      <c r="L54" s="112" t="s">
        <v>1148</v>
      </c>
      <c r="M54" s="113">
        <f t="shared" si="3"/>
        <v>1</v>
      </c>
      <c r="N54" s="112" t="s">
        <v>27</v>
      </c>
      <c r="O54" s="112"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1" t="s">
        <v>711</v>
      </c>
      <c r="J55" s="115" t="s">
        <v>719</v>
      </c>
      <c r="K55" s="117">
        <v>3543535486</v>
      </c>
      <c r="L55" s="112" t="s">
        <v>1148</v>
      </c>
      <c r="M55" s="113">
        <f t="shared" si="3"/>
        <v>1</v>
      </c>
      <c r="N55" s="112" t="s">
        <v>27</v>
      </c>
      <c r="O55" s="112"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1" t="s">
        <v>711</v>
      </c>
      <c r="J56" s="115" t="s">
        <v>740</v>
      </c>
      <c r="K56" s="117">
        <v>3543535486</v>
      </c>
      <c r="L56" s="112" t="s">
        <v>1148</v>
      </c>
      <c r="M56" s="113">
        <f t="shared" si="3"/>
        <v>1</v>
      </c>
      <c r="N56" s="112" t="s">
        <v>27</v>
      </c>
      <c r="O56" s="112"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63" t="s">
        <v>711</v>
      </c>
      <c r="J57" s="115" t="s">
        <v>731</v>
      </c>
      <c r="K57" s="117">
        <v>3543535486</v>
      </c>
      <c r="L57" s="65" t="s">
        <v>1148</v>
      </c>
      <c r="M57" s="113">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4">
        <v>1589117334</v>
      </c>
      <c r="L58" s="118" t="s">
        <v>1148</v>
      </c>
      <c r="M58" s="67">
        <f t="shared" si="3"/>
        <v>1</v>
      </c>
      <c r="N58" s="118" t="s">
        <v>27</v>
      </c>
      <c r="O58" s="118"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4">
        <v>2469079969</v>
      </c>
      <c r="L59" s="118" t="s">
        <v>1148</v>
      </c>
      <c r="M59" s="67">
        <f t="shared" si="3"/>
        <v>1</v>
      </c>
      <c r="N59" s="118" t="s">
        <v>27</v>
      </c>
      <c r="O59" s="118"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4">
        <v>2469079969</v>
      </c>
      <c r="L60" s="118" t="s">
        <v>1148</v>
      </c>
      <c r="M60" s="67">
        <f t="shared" si="3"/>
        <v>1</v>
      </c>
      <c r="N60" s="118" t="s">
        <v>27</v>
      </c>
      <c r="O60" s="118"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4">
        <v>2469079969</v>
      </c>
      <c r="L61" s="118" t="s">
        <v>1148</v>
      </c>
      <c r="M61" s="67">
        <f t="shared" si="3"/>
        <v>1</v>
      </c>
      <c r="N61" s="118" t="s">
        <v>27</v>
      </c>
      <c r="O61" s="118" t="s">
        <v>26</v>
      </c>
      <c r="P61" s="79"/>
    </row>
    <row r="62" spans="1:16" s="7" customFormat="1" ht="24.75" customHeight="1" outlineLevel="1" x14ac:dyDescent="0.25">
      <c r="A62" s="138">
        <v>15</v>
      </c>
      <c r="B62" s="64"/>
      <c r="C62" s="65"/>
      <c r="D62" s="63"/>
      <c r="E62" s="139"/>
      <c r="F62" s="139"/>
      <c r="G62" s="153" t="str">
        <f t="shared" si="4"/>
        <v/>
      </c>
      <c r="H62" s="64"/>
      <c r="I62" s="115"/>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115"/>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115"/>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115"/>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115"/>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3"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3"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3"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3"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3"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3"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3"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3"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3"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3"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3"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3"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3"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3"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3"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5" t="s">
        <v>2689</v>
      </c>
      <c r="E114" s="139">
        <v>43883</v>
      </c>
      <c r="F114" s="139">
        <v>44196</v>
      </c>
      <c r="G114" s="153">
        <f>IF(AND(E114&lt;&gt;"",F114&lt;&gt;""),((F114-E114)/30),"")</f>
        <v>10.433333333333334</v>
      </c>
      <c r="H114" s="116" t="s">
        <v>2686</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63" t="s">
        <v>711</v>
      </c>
      <c r="J115" s="63"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1" t="s">
        <v>2643</v>
      </c>
      <c r="J167" s="242"/>
      <c r="K167" s="242"/>
      <c r="L167" s="242"/>
      <c r="M167" s="242"/>
      <c r="N167" s="242"/>
      <c r="O167" s="243"/>
      <c r="U167" s="51"/>
    </row>
    <row r="168" spans="1:28" x14ac:dyDescent="0.25">
      <c r="A168" s="9"/>
      <c r="B168" s="218" t="s">
        <v>2658</v>
      </c>
      <c r="C168" s="218"/>
      <c r="D168" s="218"/>
      <c r="E168" s="8"/>
      <c r="F168" s="5"/>
      <c r="H168" s="81" t="s">
        <v>2657</v>
      </c>
      <c r="I168" s="241"/>
      <c r="J168" s="242"/>
      <c r="K168" s="242"/>
      <c r="L168" s="242"/>
      <c r="M168" s="242"/>
      <c r="N168" s="242"/>
      <c r="O168" s="24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25" x14ac:dyDescent="0.25">
      <c r="A179" s="9"/>
      <c r="B179" s="216" t="s">
        <v>2669</v>
      </c>
      <c r="C179" s="216"/>
      <c r="D179" s="216"/>
      <c r="E179" s="164">
        <v>0.02</v>
      </c>
      <c r="F179" s="163">
        <v>0.02</v>
      </c>
      <c r="G179" s="158">
        <f>IF(F179&gt;0,SUM(E179+F179),"")</f>
        <v>0.04</v>
      </c>
      <c r="H179" s="5"/>
      <c r="I179" s="216" t="s">
        <v>2671</v>
      </c>
      <c r="J179" s="216"/>
      <c r="K179" s="216"/>
      <c r="L179" s="216"/>
      <c r="M179" s="165">
        <v>0.04</v>
      </c>
      <c r="O179" s="8"/>
      <c r="Q179" s="19"/>
      <c r="R179" s="152">
        <f>IF(M179&gt;0,SUM(L179+M179),"")</f>
        <v>0.04</v>
      </c>
      <c r="T179" s="19"/>
      <c r="U179" s="172" t="s">
        <v>1166</v>
      </c>
      <c r="V179" s="172"/>
      <c r="W179" s="172"/>
      <c r="X179" s="24">
        <v>0.02</v>
      </c>
      <c r="Y179" s="157"/>
      <c r="Z179" s="158" t="str">
        <f>IF(Y179&gt;0,SUM(E181+Y179),"")</f>
        <v/>
      </c>
      <c r="AA179" s="19"/>
      <c r="AB179" s="19"/>
    </row>
    <row r="180" spans="1:28" ht="23.25" hidden="1" x14ac:dyDescent="0.25">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25" hidden="1" x14ac:dyDescent="0.25">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0.04</v>
      </c>
      <c r="D185" s="91" t="s">
        <v>2628</v>
      </c>
      <c r="E185" s="94">
        <f>+(C185*SUM(K20:K35))</f>
        <v>33515731.199999999</v>
      </c>
      <c r="F185" s="92"/>
      <c r="G185" s="93"/>
      <c r="H185" s="88"/>
      <c r="I185" s="90" t="s">
        <v>2627</v>
      </c>
      <c r="J185" s="159">
        <f>+SUM(M179:M183)</f>
        <v>0.04</v>
      </c>
      <c r="K185" s="197" t="s">
        <v>2628</v>
      </c>
      <c r="L185" s="197"/>
      <c r="M185" s="94">
        <f>+J185*(SUM(K20:K35))</f>
        <v>33515731.199999999</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1" t="s">
        <v>2636</v>
      </c>
      <c r="C192" s="231"/>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http://schemas.microsoft.com/office/2006/metadata/properties"/>
    <ds:schemaRef ds:uri="http://purl.org/dc/elements/1.1/"/>
    <ds:schemaRef ds:uri="http://www.w3.org/XML/1998/namespace"/>
    <ds:schemaRef ds:uri="http://purl.org/dc/terms/"/>
    <ds:schemaRef ds:uri="http://schemas.openxmlformats.org/package/2006/metadata/core-properties"/>
    <ds:schemaRef ds:uri="http://schemas.microsoft.com/office/infopath/2007/PartnerControls"/>
    <ds:schemaRef ds:uri="a65d333d-5b59-4810-bc94-b80d9325abbc"/>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2020-12-29T12:56:26Z</cp:lastPrinted>
  <dcterms:created xsi:type="dcterms:W3CDTF">2020-10-14T21:57:42Z</dcterms:created>
  <dcterms:modified xsi:type="dcterms:W3CDTF">2020-12-29T15:00:10Z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