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PABLA\Desktop\MATRICES ANIDA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4000" windowHeight="964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c r="O191" i="12"/>
  <c r="O176" i="12"/>
  <c r="O161" i="12"/>
  <c r="O112" i="12"/>
  <c r="B8" i="12"/>
  <c r="B10" i="12"/>
  <c r="B9" i="12"/>
  <c r="G107" i="12"/>
  <c r="G106" i="12"/>
  <c r="G105" i="12"/>
  <c r="G104" i="12"/>
  <c r="G103" i="12"/>
  <c r="G102" i="12"/>
  <c r="G101" i="12"/>
  <c r="G100" i="12"/>
  <c r="G99" i="12"/>
  <c r="G98" i="12"/>
  <c r="G97" i="12"/>
  <c r="G96" i="12"/>
  <c r="G95" i="12"/>
  <c r="G94" i="12"/>
  <c r="G93" i="12"/>
  <c r="G92" i="12"/>
  <c r="G91" i="12"/>
  <c r="N117" i="12"/>
  <c r="N116" i="12"/>
  <c r="J185" i="12"/>
  <c r="M185" i="12"/>
  <c r="R183" i="12"/>
  <c r="R182" i="12"/>
  <c r="R181" i="12"/>
  <c r="R180" i="12"/>
  <c r="R179" i="12"/>
  <c r="Z180" i="12"/>
  <c r="Z179" i="12"/>
  <c r="Z178" i="12"/>
  <c r="G179" i="12"/>
  <c r="C185" i="12"/>
  <c r="E185" i="12"/>
  <c r="L114" i="12"/>
  <c r="W20" i="12"/>
  <c r="V20"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c r="L117" i="12"/>
  <c r="L118" i="12"/>
  <c r="L119" i="12"/>
  <c r="L120" i="12"/>
  <c r="L121" i="12"/>
  <c r="G57" i="12"/>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c r="G116" i="12"/>
  <c r="G114" i="12"/>
  <c r="G49" i="12"/>
  <c r="G50" i="12"/>
  <c r="G48" i="12"/>
  <c r="B38" i="12"/>
  <c r="G151" i="12"/>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c r="N23" i="12"/>
  <c r="N24" i="12"/>
  <c r="N25" i="12"/>
  <c r="N26" i="12"/>
  <c r="N27" i="12"/>
  <c r="N28" i="12"/>
  <c r="N29" i="12"/>
  <c r="N30" i="12"/>
  <c r="N31" i="12"/>
  <c r="N32" i="12"/>
  <c r="N33" i="12"/>
  <c r="N21" i="12"/>
  <c r="N34" i="12"/>
  <c r="N35" i="12"/>
  <c r="G160" i="12"/>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<sst xmlns="http://schemas.openxmlformats.org/spreadsheetml/2006/main" count="3112" uniqueCount="2703">
  <si>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</si>
  <si>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</si>
  <si>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</si>
  <si>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</si>
  <si>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</si>
  <si>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</si>
  <si>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</si>
  <si>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</si>
  <si>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</si>
  <si>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</si>
  <si>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</si>
  <si>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</si>
  <si>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</si>
  <si>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</si>
  <si>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</si>
  <si>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</si>
  <si>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</si>
  <si>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</si>
  <si>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</si>
  <si>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</si>
  <si>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</si>
  <si>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</si>
  <si>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</si>
  <si>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</si>
  <si>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</si>
  <si>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</si>
  <si>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</si>
  <si>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</si>
  <si>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</si>
  <si>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</si>
  <si>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</si>
  <si>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</si>
  <si>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</si>
  <si>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</si>
  <si>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</si>
  <si>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</si>
  <si>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</si>
  <si>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</si>
  <si>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</si>
  <si>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</si>
  <si>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</si>
  <si>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</si>
  <si>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</si>
  <si>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</si>
  <si>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</si>
  <si>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</si>
  <si>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</si>
  <si>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</si>
  <si>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</si>
  <si>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</si>
  <si>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</si>
  <si>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</si>
  <si>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</si>
  <si>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</si>
  <si>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</si>
  <si>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</si>
  <si>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</si>
  <si>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</si>
  <si>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</si>
  <si>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</si>
  <si>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</si>
  <si>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</si>
  <si>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</si>
  <si>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</si>
  <si>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</si>
  <si>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</si>
  <si>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</si>
  <si>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</si>
  <si>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</si>
  <si>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</si>
  <si>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</si>
  <si>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</si>
  <si>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</si>
  <si>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</si>
  <si>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</si>
  <si>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</si>
  <si>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</si>
  <si>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</si>
  <si>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</si>
  <si>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</si>
  <si>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</si>
  <si>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</si>
  <si>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</si>
  <si>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</si>
  <si>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</si>
  <si>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</si>
  <si>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</si>
  <si>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</si>
  <si>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</si>
  <si>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</si>
  <si>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</si>
  <si>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</si>
  <si>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</si>
  <si>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</si>
  <si>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</si>
  <si>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</si>
  <si>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</si>
  <si>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</si>
  <si>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</si>
  <si>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</si>
  <si>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</si>
  <si>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</si>
  <si>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</si>
  <si>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</si>
  <si>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</si>
  <si>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</si>
  <si>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</si>
  <si>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</si>
  <si>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</si>
  <si>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</si>
  <si>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</si>
  <si>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</si>
  <si>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</si>
  <si>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</si>
  <si>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</si>
  <si>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</si>
  <si>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</si>
  <si>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</si>
  <si>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</si>
  <si>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</si>
  <si>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</si>
  <si>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</si>
  <si>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</si>
  <si>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</si>
  <si>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</si>
  <si>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</si>
  <si>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</si>
  <si>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</si>
  <si>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</si>
  <si>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</si>
  <si>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</si>
  <si>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</si>
  <si>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</si>
  <si>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</si>
  <si>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</si>
  <si>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</si>
  <si>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</si>
  <si>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</si>
  <si>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</si>
  <si>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</si>
  <si>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</si>
  <si>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</si>
  <si>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</si>
  <si>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</si>
  <si>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</si>
  <si>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</si>
  <si>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</si>
  <si>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</si>
  <si>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</si>
  <si>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</si>
  <si>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</si>
  <si>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</si>
  <si>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</si>
  <si>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</si>
  <si>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</si>
  <si>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</si>
  <si>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</si>
  <si>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</si>
  <si>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</si>
  <si>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</si>
  <si>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</si>
  <si>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</si>
  <si>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</si>
  <si>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</si>
  <si>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</si>
  <si>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</si>
  <si>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</si>
  <si>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</si>
  <si>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</si>
  <si>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</si>
  <si>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</si>
  <si>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</si>
  <si>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</si>
  <si>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</si>
  <si>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</si>
  <si>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</si>
  <si>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</si>
  <si>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</si>
  <si>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</si>
  <si>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</si>
  <si>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</si>
  <si>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</si>
  <si>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</si>
  <si>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</si>
  <si>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</si>
  <si>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</si>
  <si>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</si>
  <si>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</si>
  <si>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</si>
  <si>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</si>
  <si>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</si>
  <si>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</si>
  <si>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</si>
  <si>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</si>
  <si>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</si>
  <si>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</si>
  <si>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</si>
  <si>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</si>
  <si>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</si>
  <si>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</si>
  <si>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</si>
  <si>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</si>
  <si>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</si>
  <si>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</si>
  <si>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</si>
  <si>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</si>
  <si>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</si>
  <si>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</si>
  <si>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</si>
  <si>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</si>
  <si>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</si>
  <si>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</si>
  <si>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</si>
  <si>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</si>
  <si>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</si>
  <si>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</si>
  <si>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</si>
  <si>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</si>
  <si>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</si>
  <si>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</si>
  <si>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</si>
  <si>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</si>
  <si>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</si>
  <si>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</si>
  <si>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</si>
  <si>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</si>
  <si>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</si>
  <si>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</si>
  <si>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</si>
  <si>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</si>
  <si>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</si>
  <si>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</si>
  <si>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</si>
  <si>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</si>
  <si>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</si>
  <si>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</si>
  <si>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</si>
  <si>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</si>
  <si>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</si>
  <si>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</si>
  <si>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</si>
  <si>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</si>
  <si>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</si>
  <si>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</si>
  <si>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</si>
  <si>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</si>
  <si>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</si>
  <si>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</si>
  <si>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</si>
  <si>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</si>
  <si>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</si>
  <si>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</si>
  <si>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</si>
  <si>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</si>
  <si>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</si>
  <si>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</si>
  <si>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</si>
  <si>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</si>
  <si>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</si>
  <si>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</si>
  <si>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</si>
  <si>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</si>
  <si>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</si>
  <si>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</si>
  <si>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</si>
  <si>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</si>
  <si>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</si>
  <si>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</si>
  <si>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</si>
  <si>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</si>
  <si>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</si>
  <si>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</si>
  <si>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</si>
  <si>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</si>
  <si>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</si>
  <si>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</si>
  <si>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</si>
  <si>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</si>
  <si>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</si>
  <si>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</si>
  <si>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</si>
  <si>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</si>
  <si>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</si>
  <si>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</si>
  <si>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</si>
  <si>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</si>
  <si>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</si>
  <si>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</si>
  <si>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</si>
  <si>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</si>
  <si>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</si>
  <si>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</si>
  <si>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</si>
  <si>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</si>
  <si>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</si>
  <si>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</si>
  <si>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</si>
  <si>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</si>
  <si>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</si>
  <si>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</si>
  <si>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</si>
  <si>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</si>
  <si>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</si>
  <si>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</si>
  <si>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</si>
  <si>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</si>
  <si>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</si>
  <si>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</si>
  <si>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</si>
  <si>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</si>
  <si>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</si>
  <si>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</si>
  <si>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</si>
  <si>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</si>
  <si>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</si>
  <si>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</si>
  <si>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</si>
  <si>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</si>
  <si>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</si>
  <si>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</si>
  <si>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</si>
  <si>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</si>
  <si>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</si>
  <si>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</si>
  <si>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</si>
  <si>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</si>
  <si>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</si>
  <si>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</si>
  <si>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</si>
  <si>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</si>
  <si>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</si>
  <si>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</si>
  <si>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</si>
  <si>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</si>
  <si>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</si>
  <si>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</si>
  <si>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</si>
  <si>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</si>
  <si>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</si>
  <si>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</si>
  <si>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</si>
  <si>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</si>
  <si>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</si>
  <si>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</si>
  <si>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</si>
  <si>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</si>
  <si>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</si>
  <si>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</si>
  <si>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</si>
  <si>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</si>
  <si>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</si>
  <si>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</si>
  <si>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</si>
  <si>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</si>
  <si>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</si>
  <si>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</si>
  <si>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</si>
  <si>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</si>
  <si>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</si>
  <si>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</si>
  <si>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</si>
  <si>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</si>
  <si>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</si>
  <si>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</si>
  <si>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</si>
  <si>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</si>
  <si>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</si>
  <si>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</si>
  <si>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</si>
  <si>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</si>
  <si>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</si>
  <si>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</si>
  <si>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</si>
  <si>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</si>
  <si>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</si>
  <si>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</si>
  <si>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</si>
  <si>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</si>
  <si>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</si>
  <si>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</si>
  <si>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</si>
  <si>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</si>
  <si>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</si>
  <si>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</si>
  <si>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</si>
  <si>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</si>
  <si>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</si>
  <si>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</si>
  <si>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</si>
  <si>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</si>
  <si>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</si>
  <si>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</si>
  <si>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</si>
  <si>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</si>
  <si>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</si>
  <si>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</si>
  <si>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</si>
  <si>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</si>
  <si>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</si>
  <si>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</si>
  <si>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</si>
  <si>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</si>
  <si>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</si>
  <si>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</si>
  <si>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</si>
  <si>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</si>
  <si>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</si>
  <si>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</si>
  <si>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</si>
  <si>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</si>
  <si>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</si>
  <si>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</si>
  <si>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</si>
  <si>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</si>
  <si>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</si>
  <si>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</si>
  <si>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</si>
  <si>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</si>
  <si>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</si>
  <si>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</si>
  <si>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</si>
  <si>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</si>
  <si>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</si>
  <si>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</si>
  <si>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</si>
  <si>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</si>
  <si>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</si>
  <si>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</si>
  <si>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</si>
  <si>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</si>
  <si>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</si>
  <si>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</si>
  <si>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</si>
  <si>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</si>
  <si>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</si>
  <si>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</si>
  <si>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</si>
  <si>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</si>
  <si>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</si>
  <si>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</si>
  <si>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</si>
  <si>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</si>
  <si>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</si>
  <si>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</si>
  <si>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</si>
  <si>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</si>
  <si>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</si>
  <si>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</si>
  <si>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</si>
  <si>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</si>
  <si>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</si>
  <si>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</si>
  <si>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</si>
  <si>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</si>
  <si>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</si>
  <si>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</si>
  <si>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</si>
  <si>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</si>
  <si>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</si>
  <si>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</si>
  <si>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</si>
  <si>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</si>
  <si>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</si>
  <si>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</si>
  <si>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</si>
  <si>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</si>
  <si>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</si>
  <si>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</si>
  <si>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</si>
  <si>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</si>
  <si>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</si>
  <si>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</si>
  <si>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</si>
  <si>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</si>
  <si>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</si>
  <si>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</si>
  <si>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</si>
  <si>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</si>
  <si>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</si>
  <si>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</si>
  <si>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</si>
  <si>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</si>
  <si>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</si>
  <si>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</si>
  <si>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</si>
  <si>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</si>
  <si>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</si>
  <si>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</si>
  <si>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</si>
  <si>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</si>
  <si>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</si>
  <si>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</si>
  <si>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</si>
  <si>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</si>
  <si>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</si>
  <si>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</si>
  <si>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</si>
  <si>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</si>
  <si>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</si>
  <si>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</si>
  <si>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</si>
  <si>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</si>
  <si>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</si>
  <si>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</si>
  <si>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</si>
  <si>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</si>
  <si>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</si>
  <si>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</si>
  <si>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</si>
  <si>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</si>
  <si>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</si>
  <si>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</si>
  <si>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</si>
  <si>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</si>
  <si>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</si>
  <si>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</si>
  <si>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</si>
  <si>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</si>
  <si>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</si>
  <si>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</si>
  <si>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</si>
  <si>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</si>
  <si>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</si>
  <si>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</si>
  <si>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</si>
  <si>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</si>
  <si>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</si>
  <si>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</si>
  <si>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</si>
  <si>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</si>
  <si>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</si>
  <si>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</si>
  <si>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</si>
  <si>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</si>
  <si>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</si>
  <si>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</si>
  <si>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</si>
  <si>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</si>
  <si>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</si>
  <si>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</si>
  <si>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</si>
  <si>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</si>
  <si>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</si>
  <si>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</si>
  <si>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</si>
  <si>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</si>
  <si>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</si>
  <si>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</si>
  <si>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</si>
  <si>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</si>
  <si>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</si>
  <si>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</si>
  <si>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</si>
  <si>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</si>
  <si>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</si>
  <si>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</si>
  <si>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</si>
  <si>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</si>
  <si>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</si>
  <si>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</si>
  <si>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</si>
  <si>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</si>
  <si>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</si>
  <si>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</si>
  <si>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</si>
  <si>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</si>
  <si>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</si>
  <si>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</si>
  <si>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</si>
  <si>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</si>
  <si>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</si>
  <si>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</si>
  <si>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</si>
  <si>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</si>
  <si>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</si>
  <si>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</si>
  <si>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</si>
  <si>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</si>
  <si>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</si>
  <si>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</si>
  <si>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</si>
  <si>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</si>
  <si>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</si>
  <si>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</si>
  <si>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</si>
  <si>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</si>
  <si>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</si>
  <si>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</si>
  <si>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</si>
  <si>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</si>
  <si>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</si>
  <si>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</si>
  <si>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</si>
  <si>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</si>
  <si>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</si>
  <si>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</si>
  <si>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</si>
  <si>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</si>
  <si>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</si>
  <si>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</si>
  <si>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</si>
  <si>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</si>
  <si>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</si>
  <si>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</si>
  <si>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</si>
  <si>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</si>
  <si>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</si>
  <si>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</si>
  <si>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</si>
  <si>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</si>
  <si>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</si>
  <si>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</si>
  <si>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</si>
  <si>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</si>
  <si>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</si>
  <si>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</si>
  <si>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</si>
  <si>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</si>
  <si>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</si>
  <si>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</si>
  <si>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</si>
  <si>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</si>
  <si>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</si>
  <si>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</si>
  <si>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</si>
  <si>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</si>
  <si>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</si>
  <si>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</si>
  <si>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</si>
  <si>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</si>
  <si>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</si>
  <si>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</si>
  <si>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</si>
  <si>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</si>
  <si>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</si>
  <si>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</si>
  <si>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</si>
  <si>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</si>
  <si>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</si>
  <si>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</si>
  <si>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</si>
  <si>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</si>
  <si>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</si>
  <si>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</si>
  <si>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</si>
  <si>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</si>
  <si>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</si>
  <si>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</si>
  <si>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</si>
  <si>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</si>
  <si>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</si>
  <si>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</si>
  <si>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</si>
  <si>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</si>
  <si>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</si>
  <si>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</si>
  <si>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</si>
  <si>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</si>
  <si>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</si>
  <si>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</si>
  <si>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</si>
  <si>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</si>
  <si>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</si>
  <si>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</si>
  <si>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</si>
  <si>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</si>
  <si>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</si>
  <si>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</si>
  <si>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</si>
  <si>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</si>
  <si>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</si>
  <si>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</si>
  <si>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</si>
  <si>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</si>
  <si>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</si>
  <si>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</si>
  <si>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</si>
  <si>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</si>
  <si>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</si>
  <si>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</si>
  <si>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</si>
  <si>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</si>
  <si>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</si>
  <si>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</si>
  <si>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</si>
  <si>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</si>
  <si>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</si>
  <si>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</si>
  <si>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</si>
  <si>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</si>
  <si>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</si>
  <si>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</si>
  <si>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</si>
  <si>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</si>
  <si>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</si>
  <si>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</si>
  <si>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</si>
  <si>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</si>
  <si>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</si>
  <si>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</si>
  <si>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</si>
  <si>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</si>
  <si>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</si>
  <si>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</si>
  <si>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</si>
  <si>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</si>
  <si>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</si>
  <si>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</si>
  <si>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</si>
  <si>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</si>
  <si>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</si>
  <si>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</si>
  <si>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</si>
  <si>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</si>
  <si>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</si>
  <si>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</si>
  <si>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</si>
  <si>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</si>
  <si>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</si>
  <si>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</si>
  <si>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</si>
  <si>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</si>
  <si>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</si>
  <si>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</si>
  <si>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</si>
  <si>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</si>
  <si>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</si>
  <si>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</si>
  <si>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</si>
  <si>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</si>
  <si>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</si>
  <si>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</si>
  <si>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</si>
  <si>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</si>
  <si>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</si>
  <si>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</si>
  <si>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</si>
  <si>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</si>
  <si>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</si>
  <si>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</si>
  <si>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</si>
  <si>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</si>
  <si>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</si>
  <si>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</si>
  <si>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</si>
  <si>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</si>
  <si>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</si>
  <si>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</si>
  <si>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</si>
  <si>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</si>
  <si>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</si>
  <si>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</si>
  <si>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</si>
  <si>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</si>
  <si>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</si>
  <si>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</si>
  <si>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</si>
  <si>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</si>
  <si>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</si>
  <si>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</si>
  <si>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</si>
  <si>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</si>
  <si>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</si>
  <si>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</si>
  <si>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</si>
  <si>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</si>
  <si>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</si>
  <si>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</si>
  <si>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</si>
  <si>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</si>
  <si>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</si>
  <si>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</si>
  <si>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</si>
  <si>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</si>
  <si>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</si>
  <si>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</si>
  <si>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</si>
  <si>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</si>
  <si>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</si>
  <si>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</si>
  <si>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</si>
  <si>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</si>
  <si>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</si>
  <si>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</si>
  <si>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</si>
  <si>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</si>
  <si>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</si>
  <si>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</si>
  <si>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</si>
  <si>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</si>
  <si>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</si>
  <si>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</si>
  <si>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</si>
  <si>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</si>
  <si>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</si>
  <si>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</si>
  <si>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</si>
  <si>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</si>
  <si>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</si>
  <si>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</si>
  <si>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</si>
  <si>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</si>
  <si>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</si>
  <si>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</si>
  <si>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</si>
  <si>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</si>
  <si>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</si>
  <si>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</si>
  <si>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</si>
  <si>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</si>
  <si>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</si>
  <si>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</si>
  <si>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</si>
  <si>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</si>
  <si>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</si>
  <si>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</si>
  <si>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</si>
  <si>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</si>
  <si>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</si>
  <si>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</si>
  <si>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</si>
  <si>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</si>
  <si>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</si>
  <si>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</si>
  <si>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</si>
  <si>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</si>
  <si>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</si>
  <si>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</si>
  <si>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</si>
  <si>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</si>
  <si>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</si>
  <si>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</si>
  <si>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</si>
  <si>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</si>
  <si>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</si>
  <si>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</si>
  <si>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</si>
  <si>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</si>
  <si>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</si>
  <si>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</si>
  <si>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</si>
  <si>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</si>
  <si>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</si>
  <si>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</si>
  <si>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</si>
  <si>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</si>
  <si>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</si>
  <si>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</si>
  <si>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</si>
  <si>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</si>
  <si>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</si>
  <si>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</si>
  <si>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</si>
  <si>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</si>
  <si>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</si>
  <si>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</si>
  <si>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</si>
  <si>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</si>
  <si>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</si>
  <si>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</si>
  <si>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</si>
  <si>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</si>
  <si>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</si>
  <si>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</si>
  <si>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</si>
  <si>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</si>
  <si>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</si>
  <si>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</si>
  <si>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</si>
  <si>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</si>
  <si>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</si>
  <si>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</si>
  <si>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</si>
  <si>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</si>
  <si>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</si>
  <si>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</si>
  <si>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</si>
  <si>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</si>
  <si>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</si>
  <si>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</si>
  <si>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</si>
  <si>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</si>
  <si>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</si>
  <si>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</si>
  <si>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</si>
  <si>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</si>
  <si>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</si>
  <si>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</si>
  <si>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</si>
  <si>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</si>
  <si>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</si>
  <si>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</si>
  <si>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</si>
  <si>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</si>
  <si>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</si>
  <si>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</si>
  <si>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</si>
  <si>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</si>
  <si>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</si>
  <si>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</si>
  <si>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</si>
  <si>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</si>
  <si>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</si>
  <si>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</si>
  <si>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</si>
  <si>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</si>
  <si>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</si>
  <si>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</si>
  <si>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</si>
  <si>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</si>
  <si>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</si>
  <si>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</si>
  <si>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</si>
  <si>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</si>
  <si>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</si>
  <si>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</si>
  <si>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</si>
  <si>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</si>
  <si>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</si>
  <si>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</si>
  <si>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</si>
  <si>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</si>
  <si>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</si>
  <si>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</si>
  <si>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</si>
  <si>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</si>
  <si>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</si>
  <si>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</si>
  <si>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</si>
  <si>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</si>
  <si>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</si>
  <si>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</si>
  <si>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</si>
  <si>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</si>
  <si>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</si>
  <si>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</si>
  <si>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</si>
  <si>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</si>
  <si>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</si>
  <si>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</si>
  <si>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</si>
  <si>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</si>
  <si>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</si>
  <si>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</si>
  <si>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</si>
  <si>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</si>
  <si>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</si>
  <si>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</si>
  <si>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</si>
  <si>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</si>
  <si>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</si>
  <si>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</si>
  <si>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</si>
  <si>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</si>
  <si>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</si>
  <si>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</si>
  <si>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</si>
  <si>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</si>
  <si>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</si>
  <si>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</si>
  <si>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</si>
  <si>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</si>
  <si>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</si>
  <si>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</si>
  <si>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</si>
  <si>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</si>
  <si>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</si>
  <si>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</si>
  <si>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</si>
  <si>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</si>
  <si>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</si>
  <si>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</si>
  <si>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</si>
  <si>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</si>
  <si>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</si>
  <si>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</si>
  <si>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</si>
  <si>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</si>
  <si>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</si>
  <si>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</si>
  <si>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</si>
  <si>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</si>
  <si>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</si>
  <si>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</si>
  <si>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</si>
  <si>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</si>
  <si>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</si>
  <si>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</si>
  <si>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</si>
  <si>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</si>
  <si>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</si>
  <si>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</si>
  <si>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</si>
  <si>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</si>
  <si>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</si>
  <si>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</si>
  <si>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</si>
  <si>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</si>
  <si>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</si>
  <si>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</si>
  <si>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</si>
  <si>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</si>
  <si>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</si>
  <si>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</si>
  <si>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</si>
  <si>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</si>
  <si>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</si>
  <si>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</si>
  <si>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</si>
  <si>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</si>
  <si>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</si>
  <si>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</si>
  <si>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</si>
  <si>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</si>
  <si>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</si>
  <si>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</si>
  <si>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</si>
  <si>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</si>
  <si>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</si>
  <si>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</si>
  <si>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</si>
  <si>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</si>
  <si>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</si>
  <si>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</si>
  <si>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</si>
  <si>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</si>
  <si>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</si>
  <si>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</si>
  <si>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</si>
  <si>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</si>
  <si>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</si>
  <si>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</si>
  <si>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</si>
  <si>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</si>
  <si>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</si>
  <si>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</si>
  <si>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</si>
  <si>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</si>
  <si>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</si>
  <si>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</si>
  <si>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</si>
  <si>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</si>
  <si>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</si>
  <si>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</si>
  <si>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</si>
  <si>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</si>
  <si>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</si>
  <si>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</si>
  <si>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</si>
  <si>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</si>
  <si>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</si>
  <si>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</si>
  <si>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</si>
  <si>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</si>
  <si>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</si>
  <si>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</si>
  <si>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</si>
  <si>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</si>
  <si>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</si>
  <si>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</si>
  <si>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</si>
  <si>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</si>
  <si>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</si>
  <si>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</si>
  <si>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</si>
  <si>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</si>
  <si>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</si>
  <si>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</si>
  <si>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</si>
  <si>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</si>
  <si>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</si>
  <si>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</si>
  <si>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</si>
  <si>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</si>
  <si>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</si>
  <si>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</si>
  <si>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</si>
  <si>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</si>
  <si>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</si>
  <si>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</si>
  <si>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</si>
  <si>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</si>
  <si>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</si>
  <si>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</si>
  <si>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</si>
  <si>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</si>
  <si>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</si>
  <si>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</si>
  <si>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</si>
  <si>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</si>
  <si>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</si>
  <si>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</si>
  <si>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</si>
  <si>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</si>
  <si>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</si>
  <si>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</si>
  <si>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</si>
  <si>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</si>
  <si>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</si>
  <si>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</si>
  <si>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</si>
  <si>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</si>
  <si>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</si>
  <si>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</si>
  <si>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</si>
  <si>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</si>
  <si>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</si>
  <si>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</si>
  <si>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</si>
  <si>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</si>
  <si>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</si>
  <si>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</si>
  <si>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</si>
  <si>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</si>
  <si>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</si>
  <si>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</si>
  <si>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</si>
  <si>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</si>
  <si>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</si>
  <si>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</si>
  <si>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</si>
  <si>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</si>
  <si>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</si>
  <si>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</si>
  <si>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</si>
  <si>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</si>
  <si>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</si>
  <si>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</si>
  <si>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</si>
  <si>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</si>
  <si>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</si>
  <si>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</si>
  <si>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</si>
  <si>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</si>
  <si>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</si>
  <si>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</si>
  <si>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</si>
  <si>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</si>
  <si>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</si>
  <si>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</si>
  <si>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</si>
  <si>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</si>
  <si>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</si>
  <si>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</si>
  <si>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</si>
  <si>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</si>
  <si>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</si>
  <si>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</si>
  <si>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</si>
  <si>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</si>
  <si>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</si>
  <si>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</si>
  <si>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</si>
  <si>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</si>
  <si>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</si>
  <si>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</si>
  <si>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</si>
  <si>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</si>
  <si>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</si>
  <si>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</si>
  <si>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</si>
  <si>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</si>
  <si>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</si>
  <si>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</si>
  <si>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</si>
  <si>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</si>
  <si>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</si>
  <si>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</si>
  <si>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</si>
  <si>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</si>
  <si>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</si>
  <si>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</si>
  <si>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</si>
  <si>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</si>
  <si>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</si>
  <si>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</si>
  <si>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</si>
  <si>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</si>
  <si>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</si>
  <si>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</si>
  <si>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</si>
  <si>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</si>
  <si>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</si>
  <si>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</si>
  <si>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</si>
  <si>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</si>
  <si>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</si>
  <si>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</si>
  <si>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</si>
  <si>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</si>
  <si>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</si>
  <si>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</si>
  <si>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</si>
  <si>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</si>
  <si>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</si>
  <si>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</si>
  <si>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</si>
  <si>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</si>
  <si>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</si>
  <si>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</si>
  <si>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</si>
  <si>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</si>
  <si>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</si>
  <si>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</si>
  <si>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</si>
  <si>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</si>
  <si>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</si>
  <si>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</si>
  <si>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</si>
  <si>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</si>
  <si>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</si>
  <si>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</si>
  <si>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</si>
  <si>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</si>
  <si>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</si>
  <si>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</si>
  <si>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</si>
  <si>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</si>
  <si>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</si>
  <si>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</si>
  <si>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</si>
  <si>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</si>
  <si>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</si>
  <si>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</si>
  <si>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</si>
  <si>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</si>
  <si>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</si>
  <si>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</si>
  <si>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</si>
  <si>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</si>
  <si>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</si>
  <si>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</si>
  <si>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</si>
  <si>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</si>
  <si>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</si>
  <si>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</si>
  <si>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</si>
  <si>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</si>
  <si>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</si>
  <si>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</si>
  <si>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</si>
  <si>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</si>
  <si>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</si>
  <si>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</si>
  <si>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</si>
  <si>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</si>
  <si>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</si>
  <si>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</si>
  <si>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</si>
  <si>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</si>
  <si>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</si>
  <si>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</si>
  <si>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</si>
  <si>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</si>
  <si>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</si>
  <si>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</si>
  <si>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</si>
  <si>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</si>
  <si>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</si>
  <si>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</si>
  <si>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</si>
  <si>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</si>
  <si>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</si>
  <si>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</si>
  <si>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</si>
  <si>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</si>
  <si>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</si>
  <si>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</si>
  <si>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</si>
  <si>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</si>
  <si>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</si>
  <si>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</si>
  <si>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</si>
  <si>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</si>
  <si>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</si>
  <si>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</si>
  <si>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</si>
  <si>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</si>
  <si>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</si>
  <si>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</si>
  <si>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</si>
  <si>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</si>
  <si>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</si>
  <si>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</si>
  <si>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</si>
  <si>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</si>
  <si>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</si>
  <si>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</si>
  <si>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</si>
  <si>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</si>
  <si>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</si>
  <si>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</si>
  <si>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</si>
  <si>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</si>
  <si>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</si>
  <si>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</si>
  <si>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</si>
  <si>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</si>
  <si>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</si>
  <si>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</si>
  <si>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</si>
  <si>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</si>
  <si>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</si>
  <si>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</si>
  <si>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</si>
  <si>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</si>
  <si>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</si>
  <si>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</si>
  <si>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</si>
  <si>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</si>
  <si>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</si>
  <si>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</si>
  <si>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</si>
  <si>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</si>
  <si>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</si>
  <si>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</si>
  <si>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</si>
  <si>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</si>
  <si>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</si>
  <si>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</si>
  <si>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</si>
  <si>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</si>
  <si>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</si>
  <si>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</si>
  <si>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</si>
  <si>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</si>
  <si>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</si>
  <si>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</si>
  <si>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</si>
  <si>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</si>
  <si>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</si>
  <si>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</si>
  <si>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</si>
  <si>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</si>
  <si>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</si>
  <si>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</si>
  <si>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</si>
  <si>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</si>
  <si>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</si>
  <si>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</si>
  <si>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</si>
  <si>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</si>
  <si>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</si>
  <si>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</si>
  <si>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</si>
  <si>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</si>
  <si>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</si>
  <si>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</si>
  <si>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</si>
  <si>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</si>
  <si>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</si>
  <si>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</si>
  <si>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</si>
  <si>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</si>
  <si>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</si>
  <si>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</si>
  <si>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</si>
  <si>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</si>
  <si>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</si>
  <si>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</si>
  <si>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</si>
  <si>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</si>
  <si>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</si>
  <si>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</si>
  <si>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</si>
  <si>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</si>
  <si>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</si>
  <si>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</si>
  <si>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</si>
  <si>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</si>
  <si>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</si>
  <si>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</si>
  <si>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</si>
  <si>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</si>
  <si>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</si>
  <si>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</si>
  <si>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</si>
  <si>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</si>
  <si>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</si>
  <si>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</si>
  <si>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</si>
  <si>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</si>
  <si>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</si>
  <si>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</si>
  <si>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</si>
  <si>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</si>
  <si>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</si>
  <si>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</si>
  <si>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</si>
  <si>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</si>
  <si>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</si>
  <si>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</si>
  <si>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</si>
  <si>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</si>
  <si>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</si>
  <si>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</si>
  <si>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</si>
  <si>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</si>
  <si>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</si>
  <si>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</si>
  <si>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</si>
  <si>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</si>
  <si>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</si>
  <si>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</si>
  <si>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</si>
  <si>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</si>
  <si>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</si>
  <si>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</si>
  <si>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</si>
  <si>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</si>
  <si>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</si>
  <si>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</si>
  <si>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</si>
  <si>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</si>
  <si>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</si>
  <si>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</si>
  <si>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</si>
  <si>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</si>
  <si>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</si>
  <si>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</si>
  <si>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</si>
  <si>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</si>
  <si>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</si>
  <si>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</si>
  <si>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</si>
  <si>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</si>
  <si>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</si>
  <si>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</si>
  <si>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</si>
  <si>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</si>
  <si>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</si>
  <si>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</si>
  <si>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</si>
  <si>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</si>
  <si>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</si>
  <si>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</si>
  <si>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</si>
  <si>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</si>
  <si>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</si>
  <si>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</si>
  <si>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</si>
  <si>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</si>
  <si>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</si>
  <si>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</si>
  <si>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</si>
  <si>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</si>
  <si>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</si>
  <si>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</si>
  <si>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</si>
  <si>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</si>
  <si>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</si>
  <si>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</si>
  <si>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</si>
  <si>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</si>
  <si>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</si>
  <si>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</si>
  <si>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</si>
  <si>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</si>
  <si>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</si>
  <si>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</si>
  <si>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</si>
  <si>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</si>
  <si>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</si>
  <si>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</si>
  <si>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</si>
  <si>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</si>
  <si>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</si>
  <si>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</si>
  <si>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</si>
  <si>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</si>
  <si>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</si>
  <si>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</si>
  <si>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</si>
  <si>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</si>
  <si>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</si>
  <si>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</si>
  <si>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</si>
  <si>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</si>
  <si>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</si>
  <si>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</si>
  <si>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</si>
  <si>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</si>
  <si>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</si>
  <si>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</si>
  <si>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</si>
  <si>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</si>
  <si>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</si>
  <si>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</si>
  <si>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</si>
  <si>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</si>
  <si>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</si>
  <si>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</si>
  <si>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</si>
  <si>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</si>
  <si>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</si>
  <si>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</si>
  <si>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</si>
  <si>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</si>
  <si>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</si>
  <si>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</si>
  <si>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</si>
  <si>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</si>
  <si>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</si>
  <si>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</si>
  <si>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</si>
  <si>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</si>
  <si>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</si>
  <si>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</si>
  <si>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</si>
  <si>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</si>
  <si>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</si>
  <si>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</si>
  <si>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</si>
  <si>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</si>
  <si>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</si>
  <si>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</si>
  <si>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</si>
  <si>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</si>
  <si>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</si>
  <si>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</si>
  <si>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</si>
  <si>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</si>
  <si>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</si>
  <si>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</si>
  <si>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</si>
  <si>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</si>
  <si>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</si>
  <si>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</si>
  <si>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</si>
  <si>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</si>
  <si>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</si>
  <si>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</si>
  <si>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</si>
  <si>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</si>
  <si>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</si>
  <si>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</si>
  <si>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</si>
  <si>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</si>
  <si>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</si>
  <si>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</si>
  <si>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</si>
  <si>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</si>
  <si>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</si>
  <si>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</si>
  <si>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</si>
  <si>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</si>
  <si>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</si>
  <si>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</si>
  <si>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</si>
  <si>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</si>
  <si>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</si>
  <si>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</si>
  <si>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</si>
  <si>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</si>
  <si>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</si>
  <si>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</si>
  <si>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</si>
  <si>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</si>
  <si>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</si>
  <si>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</si>
  <si>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</si>
  <si>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</si>
  <si>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</si>
  <si>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</si>
  <si>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</si>
  <si>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</si>
  <si>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</si>
  <si>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</si>
  <si>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</si>
  <si>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</si>
  <si>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</si>
  <si>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</si>
  <si>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</si>
  <si>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</si>
  <si>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</si>
  <si>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</si>
  <si>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</si>
  <si>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</si>
  <si>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</si>
  <si>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</si>
  <si>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</si>
  <si>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</si>
  <si>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</si>
  <si>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</si>
  <si>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</si>
  <si>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</si>
  <si>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</si>
  <si>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</si>
  <si>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</si>
  <si>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</si>
  <si>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</si>
  <si>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</si>
  <si>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</si>
  <si>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</si>
  <si>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</si>
  <si>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</si>
  <si>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</si>
  <si>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</si>
  <si>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</si>
  <si>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</si>
  <si>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</si>
  <si>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</si>
  <si>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</si>
  <si>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</si>
  <si>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</si>
  <si>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</si>
  <si>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</si>
  <si>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</si>
  <si>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</si>
  <si>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</si>
  <si>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</si>
  <si>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</si>
  <si>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</si>
  <si>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</si>
  <si>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</si>
  <si>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</si>
  <si>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</si>
  <si>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</si>
  <si>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</si>
  <si>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</si>
  <si>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</si>
  <si>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</si>
  <si>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</si>
  <si>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</si>
  <si>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</si>
  <si>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</si>
  <si>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</si>
  <si>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</si>
  <si>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</si>
  <si>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</si>
  <si>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</si>
  <si>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</si>
  <si>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</si>
  <si>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</si>
  <si>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</si>
  <si>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</si>
  <si>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</si>
  <si>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</si>
  <si>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</si>
  <si>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</si>
  <si>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</si>
  <si>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</si>
  <si>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</si>
  <si>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</si>
  <si>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</si>
  <si>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</si>
  <si>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</si>
  <si>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</si>
  <si>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</si>
  <si>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</si>
  <si>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</si>
  <si>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</si>
  <si>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</si>
  <si>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</si>
  <si>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</si>
  <si>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</si>
  <si>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</si>
  <si>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</si>
  <si>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</si>
  <si>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</si>
  <si>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</si>
  <si>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</si>
  <si>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</si>
  <si>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</si>
  <si>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</si>
  <si>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</si>
  <si>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</si>
  <si>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</si>
  <si>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</si>
  <si>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</si>
  <si>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</si>
  <si>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</si>
  <si>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</si>
  <si>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</si>
  <si>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</si>
  <si>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</si>
  <si>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</si>
  <si>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</si>
  <si>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</si>
  <si>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</si>
  <si>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</si>
  <si>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</si>
  <si>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</si>
  <si>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</si>
  <si>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</si>
  <si>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</si>
  <si>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</si>
  <si>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</si>
  <si>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</si>
  <si>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</si>
  <si>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</si>
  <si>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</si>
  <si>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</si>
  <si>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</si>
  <si>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</si>
  <si>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</si>
  <si>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</si>
  <si>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</si>
  <si>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</si>
  <si>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</si>
  <si>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</si>
  <si>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</si>
  <si>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</si>
  <si>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</si>
  <si>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</si>
  <si>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</si>
  <si>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</si>
  <si>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</si>
  <si>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</si>
  <si>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</si>
  <si>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</si>
  <si>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</si>
  <si>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</si>
  <si>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</si>
  <si>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</si>
  <si>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</si>
  <si>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</si>
  <si>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</si>
  <si>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</si>
  <si>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</si>
  <si>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</si>
  <si>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</si>
  <si>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</si>
  <si>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</si>
  <si>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</si>
  <si>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</si>
  <si>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</si>
  <si>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</si>
  <si>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</si>
  <si>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</si>
  <si>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</si>
  <si>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</si>
  <si>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</si>
  <si>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</si>
  <si>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</si>
  <si>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</si>
  <si>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</si>
  <si>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</si>
  <si>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</si>
  <si>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</si>
  <si>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</si>
  <si>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</si>
  <si>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</si>
  <si>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</si>
  <si>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</si>
  <si>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</si>
  <si>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</si>
  <si>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</si>
  <si>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</si>
  <si>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</si>
  <si>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</si>
  <si>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</si>
  <si>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</si>
  <si>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</si>
  <si>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</si>
  <si>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</si>
  <si>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</si>
  <si>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</si>
  <si>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</si>
  <si>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</si>
  <si>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</si>
  <si>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</si>
  <si>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</si>
  <si>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</si>
  <si>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</si>
  <si>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</si>
  <si>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</si>
  <si>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</si>
  <si>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</si>
  <si>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</si>
  <si>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</si>
  <si>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</si>
  <si>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</si>
  <si>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</si>
  <si>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</si>
  <si>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</si>
  <si>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</si>
  <si>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</si>
  <si>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</si>
  <si>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</si>
  <si>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</si>
  <si>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</si>
  <si>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</si>
  <si>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</si>
  <si>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</si>
  <si>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</si>
  <si>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</si>
  <si>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</si>
  <si>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</si>
  <si>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</si>
  <si>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</si>
  <si>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</si>
  <si>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</si>
  <si>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</si>
  <si>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</si>
  <si>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</si>
  <si>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</si>
  <si>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</si>
  <si>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</si>
  <si>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</si>
  <si>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</si>
  <si>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</si>
  <si>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</si>
  <si>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</si>
  <si>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</si>
  <si>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</si>
  <si>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</si>
  <si>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</si>
  <si>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</si>
  <si>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</si>
  <si>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</si>
  <si>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</si>
  <si>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</si>
  <si>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</si>
  <si>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</si>
  <si>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</si>
  <si>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</si>
  <si>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</si>
  <si>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</si>
  <si>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</si>
  <si>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</si>
  <si>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</si>
  <si>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</si>
  <si>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</si>
  <si>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</si>
  <si>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</si>
  <si>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</si>
  <si>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</si>
  <si>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</si>
  <si>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</si>
  <si>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</si>
  <si>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</si>
  <si>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</si>
  <si>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</si>
  <si>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</si>
  <si>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</si>
  <si>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</si>
  <si>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</si>
  <si>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</si>
  <si>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</si>
  <si>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</si>
  <si>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</si>
  <si>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</si>
  <si>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</si>
  <si>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</si>
  <si>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</si>
  <si>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</si>
  <si>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</si>
  <si>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</si>
  <si>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</si>
  <si>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</si>
  <si>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</si>
  <si>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</si>
  <si>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</si>
  <si>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</si>
  <si>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</si>
  <si>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</si>
  <si>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</si>
  <si>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</si>
  <si>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</si>
  <si>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</si>
  <si>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</si>
  <si>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</si>
  <si>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</si>
  <si>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</si>
  <si>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</si>
  <si>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</si>
  <si>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</si>
  <si>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</si>
  <si>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</si>
  <si>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</si>
  <si>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</si>
  <si>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</si>
  <si>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</si>
  <si>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</si>
  <si>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</si>
  <si>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</si>
  <si>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</si>
  <si>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</si>
  <si>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</si>
  <si>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</si>
  <si>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</si>
  <si>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</si>
  <si>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</si>
  <si>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</si>
  <si>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</si>
  <si>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</si>
  <si>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</si>
  <si>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</si>
  <si>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</si>
  <si>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</si>
  <si>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</si>
  <si>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</si>
  <si>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</si>
  <si>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</si>
  <si>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</si>
  <si>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</si>
  <si>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</si>
  <si>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</si>
  <si>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</si>
  <si>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</si>
  <si>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</si>
  <si>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</si>
  <si>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</si>
  <si>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</si>
  <si>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</si>
  <si>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</si>
  <si>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</si>
  <si>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</si>
  <si>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</si>
  <si>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</si>
  <si>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</si>
  <si>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</si>
  <si>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</si>
  <si>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</si>
  <si>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</si>
  <si>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</si>
  <si>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</si>
  <si>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</si>
  <si>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</si>
  <si>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</si>
  <si>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</si>
  <si>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</si>
  <si>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</si>
  <si>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</si>
  <si>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</si>
  <si>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</si>
  <si>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</si>
  <si>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</si>
  <si>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</si>
  <si>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</si>
  <si>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</si>
  <si>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</si>
  <si>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</si>
  <si>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</si>
  <si>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</si>
  <si>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</si>
  <si>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</si>
  <si>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</si>
  <si>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</si>
  <si>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</si>
  <si>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</si>
  <si>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</si>
  <si>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</si>
  <si>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</si>
  <si>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</si>
  <si>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</si>
  <si>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</si>
  <si>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</si>
  <si>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</si>
  <si>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</si>
  <si>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</si>
  <si>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</si>
  <si>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</si>
  <si>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</si>
  <si>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</si>
  <si>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</si>
  <si>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</si>
  <si>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</si>
  <si>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</si>
  <si>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</si>
  <si>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</si>
  <si>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</si>
  <si>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</si>
  <si>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</si>
  <si>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</si>
  <si>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</si>
  <si>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</si>
  <si>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</si>
  <si>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</si>
  <si>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</si>
  <si>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</si>
  <si>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</si>
  <si>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</si>
  <si>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</si>
  <si>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</si>
  <si>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</si>
  <si>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</si>
  <si>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</si>
  <si>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</si>
  <si>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</si>
  <si>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</si>
  <si>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</si>
  <si>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</si>
  <si>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</si>
  <si>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</si>
  <si>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</si>
  <si>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</si>
  <si>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</si>
  <si>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</si>
  <si>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</si>
  <si>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</si>
  <si>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</si>
  <si>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</si>
  <si>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</si>
  <si>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</si>
  <si>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</si>
  <si>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</si>
  <si>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</si>
  <si>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</si>
  <si>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</si>
  <si>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</si>
  <si>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</si>
  <si>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</si>
  <si>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</si>
  <si>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</si>
  <si>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</si>
  <si>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</si>
  <si>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</si>
  <si>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</si>
  <si>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</si>
  <si>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</si>
  <si>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</si>
  <si>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</si>
  <si>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</si>
  <si>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</si>
  <si>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</si>
  <si>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</si>
  <si>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</si>
  <si>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</si>
  <si>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</si>
  <si>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</si>
  <si>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</si>
  <si>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</si>
  <si>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</si>
  <si>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</si>
  <si>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</si>
  <si>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</si>
  <si>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</si>
  <si>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</si>
  <si>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</si>
  <si>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</si>
  <si>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</si>
  <si>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</si>
  <si>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</si>
  <si>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</si>
  <si>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</si>
  <si>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</si>
  <si>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</si>
  <si>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</si>
  <si>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</si>
  <si>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</si>
  <si>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</si>
  <si>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</si>
  <si>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</si>
  <si>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</si>
  <si>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</si>
  <si>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</si>
  <si>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</si>
  <si>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</si>
  <si>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</si>
  <si>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</si>
  <si>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</si>
  <si>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</si>
  <si>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</si>
  <si>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</si>
  <si>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</si>
  <si>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</si>
  <si>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</si>
  <si>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</si>
  <si>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</si>
  <si>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</si>
  <si>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</si>
  <si>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</si>
  <si>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</si>
  <si>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</si>
  <si>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</si>
  <si>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</si>
  <si>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</si>
  <si>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</si>
  <si>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</si>
  <si>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</si>
  <si>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</si>
  <si>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</si>
  <si>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</si>
  <si>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</si>
  <si>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</si>
  <si>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</si>
  <si>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</si>
  <si>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</si>
  <si>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</si>
  <si>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</si>
  <si>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</si>
  <si>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</si>
  <si>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</si>
  <si>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</si>
  <si>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</si>
  <si>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</si>
  <si>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</si>
  <si>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</si>
  <si>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</si>
  <si>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</si>
  <si>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</si>
  <si>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</si>
  <si>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</si>
  <si>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</si>
  <si>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</si>
  <si>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</si>
  <si>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</si>
  <si>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</si>
  <si>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</si>
  <si>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</si>
  <si>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</si>
  <si>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</si>
  <si>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</si>
  <si>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</si>
  <si>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</si>
  <si>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</si>
  <si>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</si>
  <si>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</si>
  <si>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</si>
  <si>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</si>
  <si>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</si>
  <si>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</si>
  <si>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</si>
  <si>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</si>
  <si>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</si>
  <si>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</si>
  <si>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</si>
  <si>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</si>
  <si>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</si>
  <si>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</si>
  <si>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</si>
  <si>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</si>
  <si>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</si>
  <si>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</si>
  <si>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</si>
  <si>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</si>
  <si>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</si>
  <si>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</si>
  <si>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</si>
  <si>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</si>
  <si>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</si>
  <si>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</si>
  <si>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</si>
  <si>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</si>
  <si>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</si>
  <si>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</si>
  <si>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</si>
  <si>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</si>
  <si>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</si>
  <si>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</si>
  <si>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</si>
  <si>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</si>
  <si>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</si>
  <si>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</si>
  <si>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</si>
  <si>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</si>
  <si>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</si>
  <si>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</si>
  <si>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</si>
  <si>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</si>
  <si>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</si>
  <si>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</si>
  <si>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</si>
  <si>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</si>
  <si>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</si>
  <si>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</si>
  <si>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</si>
  <si>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</si>
  <si>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</si>
  <si>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</si>
  <si>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</si>
  <si>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</si>
  <si>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</si>
  <si>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</si>
  <si>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</si>
  <si>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</si>
  <si>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</si>
  <si>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</si>
  <si>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</si>
  <si>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</si>
  <si>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</si>
  <si>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</si>
  <si>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</si>
  <si>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</si>
  <si>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</si>
  <si>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</si>
  <si>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</si>
  <si>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</si>
  <si>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</si>
  <si>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</si>
  <si>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</si>
  <si>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</si>
  <si>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</si>
  <si>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</si>
  <si>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</si>
  <si>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</si>
  <si>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</si>
  <si>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</si>
  <si>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</si>
  <si>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</si>
  <si>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</si>
  <si>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</si>
  <si>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</si>
  <si>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</si>
  <si>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</si>
  <si>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</si>
  <si>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</si>
  <si>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</si>
  <si>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</si>
  <si>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</si>
  <si>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</si>
  <si>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</si>
  <si>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</si>
  <si>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</si>
  <si>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</si>
  <si>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</si>
  <si>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</si>
  <si>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</si>
  <si>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</si>
  <si>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</si>
  <si>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</si>
  <si>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</si>
  <si>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</si>
  <si>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</si>
  <si>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</si>
  <si>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</si>
  <si>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</si>
  <si>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</si>
  <si>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</si>
  <si>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</si>
  <si>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</si>
  <si>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</si>
  <si>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</si>
  <si>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</si>
  <si>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</si>
  <si>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</si>
  <si>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</si>
  <si>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</si>
  <si>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</si>
  <si>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</si>
  <si>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</si>
  <si>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</si>
  <si>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</si>
  <si>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</si>
  <si>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</si>
  <si>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</si>
  <si>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</si>
  <si>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</si>
  <si>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</si>
  <si>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</si>
  <si>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</si>
  <si>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</si>
  <si>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</si>
  <si>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</si>
  <si>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</si>
  <si>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</si>
  <si>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</si>
  <si>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</si>
  <si>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</si>
  <si>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</si>
  <si>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</si>
  <si>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</si>
  <si>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</si>
  <si>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</si>
  <si>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</si>
  <si>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</si>
  <si>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</si>
  <si>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</si>
  <si>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</si>
  <si>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</si>
  <si>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</si>
  <si>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</si>
  <si>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</si>
  <si>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</si>
  <si>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</si>
  <si>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</si>
  <si>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</si>
  <si>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</si>
  <si>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</si>
  <si>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</si>
  <si>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</si>
  <si>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</si>
  <si>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</si>
  <si>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</si>
  <si>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</si>
  <si>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</si>
  <si>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</si>
  <si>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</si>
  <si>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</si>
  <si>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</si>
  <si>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</si>
  <si>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</si>
  <si>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</si>
  <si>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</si>
  <si>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</si>
  <si>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</si>
  <si>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</si>
  <si>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</si>
  <si>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</si>
  <si>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</si>
  <si>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</si>
  <si>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</si>
  <si>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</si>
  <si>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</si>
  <si>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</si>
  <si>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</si>
  <si>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</si>
  <si>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</si>
  <si>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</si>
  <si>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</si>
  <si>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</si>
  <si>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</si>
  <si>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</si>
  <si>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</si>
  <si>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</si>
  <si>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</si>
  <si>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</si>
  <si>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</si>
  <si>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</si>
  <si>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</si>
  <si>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</si>
  <si>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</si>
  <si>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</si>
  <si>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</si>
  <si>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</si>
  <si>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</si>
  <si>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</si>
  <si>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</si>
  <si>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</si>
  <si>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</si>
  <si>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</si>
  <si>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</si>
  <si>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</si>
  <si>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</si>
  <si>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</si>
  <si>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</si>
  <si>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</si>
  <si>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</si>
  <si>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</si>
  <si>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</si>
  <si>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</si>
  <si>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</si>
  <si>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</si>
  <si>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</si>
  <si>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</si>
  <si>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</si>
  <si>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</si>
  <si>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</si>
  <si>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</si>
  <si>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</si>
  <si>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</si>
  <si>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</si>
  <si>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</si>
  <si>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</si>
  <si>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</si>
  <si>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</si>
  <si>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</si>
  <si>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</si>
  <si>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</si>
  <si>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</si>
  <si>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</si>
  <si>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</si>
  <si>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</si>
  <si>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</si>
  <si>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</si>
  <si>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</si>
  <si>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</si>
  <si>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</si>
  <si>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</si>
  <si>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</si>
  <si>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</si>
  <si>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</si>
  <si>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</si>
  <si>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</si>
  <si>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</si>
  <si>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</si>
  <si>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</si>
  <si>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</si>
  <si>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</si>
  <si>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</si>
  <si>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</si>
  <si>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</si>
  <si>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</si>
  <si>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</si>
  <si>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</si>
  <si>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</si>
  <si>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</si>
  <si>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</si>
  <si>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</si>
  <si>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</si>
  <si>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</si>
  <si>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</si>
  <si>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</si>
  <si>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</si>
  <si>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</si>
  <si>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</si>
  <si>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</si>
  <si>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</si>
  <si>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</si>
  <si>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</si>
  <si>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</si>
  <si>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</si>
  <si>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</si>
  <si>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</si>
  <si>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</si>
  <si>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</si>
  <si>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</si>
  <si>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</si>
  <si>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</si>
  <si>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</si>
  <si>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</si>
  <si>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</si>
  <si>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</si>
  <si>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</si>
  <si>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</si>
  <si>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</si>
  <si>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</si>
  <si>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</si>
  <si>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</si>
  <si>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</si>
  <si>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</si>
  <si>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</si>
  <si>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</si>
  <si>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</si>
  <si>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</si>
  <si>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</si>
  <si>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</si>
  <si>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</si>
  <si>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</si>
  <si>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</si>
  <si>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</si>
  <si>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</si>
  <si>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</si>
  <si>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</si>
  <si>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</si>
  <si>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</si>
  <si>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</si>
  <si>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</si>
  <si>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</si>
  <si>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</si>
  <si>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</si>
  <si>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</si>
  <si>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</si>
  <si>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</si>
  <si>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</si>
  <si>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</si>
  <si>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</si>
  <si>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</si>
  <si>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</si>
  <si>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</si>
  <si>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</si>
  <si>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</si>
  <si>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</si>
  <si>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</si>
  <si>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</si>
  <si>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</si>
  <si>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</si>
  <si>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</si>
  <si>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</si>
  <si>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</si>
  <si>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</si>
  <si>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</si>
  <si>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</si>
  <si>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</si>
  <si>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</si>
  <si>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</si>
  <si>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</si>
  <si>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</si>
  <si>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</si>
  <si>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</si>
  <si>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</si>
  <si>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</si>
  <si>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</si>
  <si>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</si>
  <si>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</si>
  <si>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</si>
  <si>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</si>
  <si>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</si>
  <si>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</si>
  <si>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</si>
  <si>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</si>
  <si>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</si>
  <si>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</si>
  <si>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</si>
  <si>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</si>
  <si>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</si>
  <si>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</si>
  <si>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</si>
  <si>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</si>
  <si>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</si>
  <si>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</si>
  <si>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</si>
  <si>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</si>
  <si>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</si>
  <si>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</si>
  <si>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</si>
  <si>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</si>
  <si>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</si>
  <si>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</si>
  <si>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</si>
  <si>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</si>
  <si>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</si>
  <si>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</si>
  <si>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</si>
  <si>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</si>
  <si>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</si>
  <si>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</si>
  <si>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</si>
  <si>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</si>
  <si>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</si>
  <si>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</si>
  <si>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</si>
  <si>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</si>
  <si>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</si>
  <si>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</si>
  <si>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</si>
  <si>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</si>
  <si>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</si>
  <si>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</si>
  <si>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</si>
  <si>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</si>
  <si>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</si>
  <si>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</si>
  <si>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</si>
  <si>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</si>
  <si>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</si>
  <si>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</si>
  <si>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</si>
  <si>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</si>
  <si>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</si>
  <si>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</si>
  <si>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</si>
  <si>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</si>
  <si>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</si>
  <si>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</si>
  <si>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</si>
  <si>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</si>
  <si>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</si>
  <si>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</si>
  <si>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</si>
  <si>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</si>
  <si>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</si>
  <si>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</si>
  <si>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</si>
  <si>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</si>
  <si>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</si>
  <si>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</si>
  <si>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</si>
  <si>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</si>
  <si>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</si>
  <si>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</si>
  <si>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</si>
  <si>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</si>
  <si>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</si>
  <si>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</si>
  <si>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</si>
  <si>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</si>
  <si>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</si>
  <si>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</si>
  <si>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</si>
  <si>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</si>
  <si>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</si>
  <si>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</si>
  <si>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</si>
  <si>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</si>
  <si>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</si>
  <si>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</si>
  <si>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</si>
  <si>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</si>
  <si>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</si>
  <si>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</si>
  <si>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</si>
  <si>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</si>
  <si>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</si>
  <si>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</si>
  <si>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</si>
  <si>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</si>
  <si>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</si>
  <si>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</si>
  <si>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</si>
  <si>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</si>
  <si>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</si>
  <si>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</si>
  <si>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</si>
  <si>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</si>
  <si>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</si>
  <si>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</si>
  <si>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</si>
  <si>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</si>
  <si>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</si>
  <si>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</si>
  <si>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</si>
  <si>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</si>
  <si>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</si>
  <si>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</si>
  <si>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</si>
  <si>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</si>
  <si>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</si>
  <si>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</si>
  <si>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</si>
  <si>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</si>
  <si>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</si>
  <si>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</si>
  <si>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</si>
  <si>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</si>
  <si>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</si>
  <si>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</si>
  <si>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</si>
  <si>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</si>
  <si>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</si>
  <si>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</si>
  <si>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</si>
  <si>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</si>
  <si>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</si>
  <si>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</si>
  <si>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</si>
  <si>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</si>
  <si>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</si>
  <si>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</si>
  <si>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</si>
  <si>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</si>
  <si>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</si>
  <si>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</si>
  <si>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</si>
  <si>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</si>
  <si>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</si>
  <si>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</si>
  <si>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</si>
  <si>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</si>
  <si>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</si>
  <si>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</si>
  <si>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</si>
  <si>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</si>
  <si>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</si>
  <si>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</si>
  <si>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</si>
  <si>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</si>
  <si>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</si>
  <si>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</si>
  <si>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</si>
  <si>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</si>
  <si>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</si>
  <si>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</si>
  <si>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</si>
  <si>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</si>
  <si>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</si>
  <si>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</si>
  <si>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</si>
  <si>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</si>
  <si>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</si>
  <si>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</si>
  <si>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</si>
  <si>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</si>
  <si>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</si>
  <si>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</si>
  <si>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</si>
  <si>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</si>
  <si>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</si>
  <si>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</si>
  <si>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</si>
  <si>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</si>
  <si>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</si>
  <si>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</si>
  <si>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</si>
  <si>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</si>
  <si>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</si>
  <si>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</si>
  <si>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</si>
  <si>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</si>
  <si>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</si>
  <si>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</si>
  <si>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</si>
  <si>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</si>
  <si>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</si>
  <si>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</si>
  <si>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</si>
  <si>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</si>
  <si>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</si>
  <si>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</si>
  <si>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</si>
  <si>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</si>
  <si>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</si>
  <si>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</si>
  <si>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</si>
  <si>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2021-50-10001271</t>
  </si>
  <si>
    <t>Presentar los servicios de educacion inicial en el marco de la atencion integral en centros de desarrollo infantil CDI de conformidad con el manual operativo de la modalidad institucional, el lineamiento tecnico para la atencion a la primera infancia y las dirrectrices establecidas por el ICBF, en armonia con la politica de  estado para el desarrollo integral de la primera infancia de cero a siempre.</t>
  </si>
  <si>
    <t xml:space="preserve">CORPORACION PARA EL DESARROLLO SOCIAL Y ECONOMICO DE LA ORINOQUIA </t>
  </si>
  <si>
    <t>139</t>
  </si>
  <si>
    <t>297</t>
  </si>
  <si>
    <t>183</t>
  </si>
  <si>
    <t>103</t>
  </si>
  <si>
    <t>Atender a la primera infancia en el marco de la estrategia "de cero a siempre", de conformidad con las directrices , lineamientos  y parámetros establecidos por el i.c.b.f, así como regular las relaciones entre partes derivadas de la entrega de aportes del  ic.b.f a el contratista, para que este asuma bajo se exclusividad responsabilidad dicha atención</t>
  </si>
  <si>
    <t>Atender a niños y niñas menores de 5 años, o hasta su ingreso al grado de transición, en los servicios de educación  inicial y cuidado, con el fin de promover el desarrollo integral de la Primera Infancia con calidad, de conformidad con los lineamientos, las directrices , parametros, y estandares establecidos por ICBF</t>
  </si>
  <si>
    <t>NO</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</si>
  <si>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parametros y estandares establecidos por el ICBF, en el marco de la estrategia de atención "DE CERO A SIEMPRE"</t>
  </si>
  <si>
    <t>128</t>
  </si>
  <si>
    <t>EDDY JULIANA REY MANCERA</t>
  </si>
  <si>
    <t>124</t>
  </si>
  <si>
    <t>3124720473</t>
  </si>
  <si>
    <t>90</t>
  </si>
  <si>
    <t>221</t>
  </si>
  <si>
    <t>267</t>
  </si>
  <si>
    <t>113</t>
  </si>
  <si>
    <t xml:space="preserve">atender a la primera infancia en el marco de la estretegia DE cero a siempre de corformidad con la dirrectrices lineamientos y parametros establecidos por el ICBF, asi como regular las relaciones entre las partes derivadas de la entrega de aportes del ICBF a LA ENTIDAD ADMINISTRADORA DEL SERVICIO, para que este asuma con su personal bajo su exclusiva responsable dicha atencio </t>
  </si>
  <si>
    <t xml:space="preserve">atender integralmente  a la primera infancia en el marco de la estrategia de cero a siempre, de conformidad con las directrices lineamientos y estandares establecidosICBF asi como regular las relaciones entre las partes derivadas de la entrega de aportes del ICBF a la entidad administradora de servicios, para que este asuma bajo su exclusiva responsabilidad dicha atencion </t>
  </si>
  <si>
    <t xml:space="preserve">Prestar el servicio de atención a niños y niñas menores de 5 años, o hasta su ingreso al grado de transición, con el fin de promover el desarrollo integral de la primera infancia con calidad, de conformidad con los lineamientos, manual operativo, las directrices, parametros y estandares establecidos por el ICBF, en el marco de la politica de estado para el desarrollo integral de la primera infancia"DE CERO A SIEMPRE" en el servicio centro de desarrollo infantil </t>
  </si>
  <si>
    <t xml:space="preserve">Prestar el servicio de  educacion inicial en el marco de la atención integral a niños y niñas menores de 5 años, o hasta su ingreso al grado de transición,  decnformidad con el manual operativo de la modalidad, las directrices establecidas por el ICBF en armonia con la politica de estado para el desarrollo integral de la primera infancia "DE CERO A SIEMPRE" en el servicio centro de desarrollo infantil </t>
  </si>
  <si>
    <t>prestar el servicio centro de desarrollo infantil CDI- de conformidad con el manual operativo de la modalidad institucional y las directrices establecidas por el ICBF, en armonia con la politica de estado para el desarrollo integral de la primera infancia de cero a siempre</t>
  </si>
  <si>
    <t>anidar2004@gmail.com</t>
  </si>
  <si>
    <t>CLL 6A N 28 -102 COMUNEROS-VILLAVICENCIO</t>
  </si>
  <si>
    <t>DIAGONAL 6 SUR #39 100 TORRE 10 APTO 403 HACIENDA ROSA BLANCA CONJUNTO ALBORADA-VILLAVICENCIO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</si>
</sst>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1" zoomScale="70" zoomScaleNormal="70" zoomScaleSheetLayoutView="40" zoomScalePageLayoutView="40" workbookViewId="0">
      <selection activeCell="I21" sqref="I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38" t="str">
        <f>HYPERLINK("#MI_Oferente_Singular!A114","CAPACIDAD RESIDUAL")</f>
        <v>CAPACIDAD RESIDUAL</v>
      </c>
      <c r="F8" s="239"/>
      <c r="G8" s="240"/>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38" t="str">
        <f>HYPERLINK("#MI_Oferente_Singular!A162","TALENTO HUMANO")</f>
        <v>TALENTO HUMANO</v>
      </c>
      <c r="F9" s="239"/>
      <c r="G9" s="240"/>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38" t="str">
        <f>HYPERLINK("#MI_Oferente_Singular!F162","INFRAESTRUCTURA")</f>
        <v>INFRAESTRUCTURA</v>
      </c>
      <c r="F10" s="239"/>
      <c r="G10" s="240"/>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2676</v>
      </c>
      <c r="D15" s="35"/>
      <c r="E15" s="35"/>
      <c r="F15" s="5"/>
      <c r="G15" s="32" t="s">
        <v>1168</v>
      </c>
      <c r="H15" s="103" t="s">
        <v>741</v>
      </c>
      <c r="I15" s="32" t="s">
        <v>2624</v>
      </c>
      <c r="J15" s="108" t="s">
        <v>2626</v>
      </c>
      <c r="L15" s="222" t="s">
        <v>8</v>
      </c>
      <c r="M15" s="222"/>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8" t="s">
        <v>11</v>
      </c>
      <c r="J19" s="139" t="s">
        <v>10</v>
      </c>
      <c r="K19" s="139" t="s">
        <v>2609</v>
      </c>
      <c r="L19" s="139" t="s">
        <v>1161</v>
      </c>
      <c r="M19" s="139" t="s">
        <v>1162</v>
      </c>
      <c r="N19" s="140" t="s">
        <v>2610</v>
      </c>
      <c r="O19" s="135"/>
      <c r="Q19" s="51"/>
      <c r="R19" s="51"/>
    </row>
    <row r="20" spans="1:23" ht="30" customHeight="1" x14ac:dyDescent="0.25">
      <c r="A20" s="9"/>
      <c r="B20" s="109">
        <v>900047974</v>
      </c>
      <c r="C20" s="5"/>
      <c r="D20" s="73"/>
      <c r="E20" s="5"/>
      <c r="F20" s="5"/>
      <c r="G20" s="5"/>
      <c r="H20" s="241"/>
      <c r="I20" s="147" t="s">
        <v>741</v>
      </c>
      <c r="J20" s="148" t="s">
        <v>743</v>
      </c>
      <c r="K20" s="149">
        <v>1334488050</v>
      </c>
      <c r="L20" s="150"/>
      <c r="M20" s="150">
        <v>44561</v>
      </c>
      <c r="N20" s="133">
        <f>+(M20-L20)/30</f>
        <v>1485.3666666666666</v>
      </c>
      <c r="O20" s="136"/>
      <c r="U20" s="132"/>
      <c r="V20" s="105">
        <f ca="1">NOW()</f>
        <v>44193.856566550923</v>
      </c>
      <c r="W20" s="105">
        <f ca="1">NOW()</f>
        <v>44193.856566550923</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7"/>
      <c r="I37" s="128"/>
      <c r="J37" s="128"/>
      <c r="K37" s="128"/>
      <c r="L37" s="128"/>
      <c r="M37" s="128"/>
      <c r="N37" s="128"/>
      <c r="O37" s="129"/>
    </row>
    <row r="38" spans="1:16" ht="21" customHeight="1" x14ac:dyDescent="0.25">
      <c r="A38" s="9"/>
      <c r="B38" s="236" t="str">
        <f>VLOOKUP(B20,EAS!A2:B1439,2,0)</f>
        <v>CORPORACION ANIDAR</v>
      </c>
      <c r="C38" s="236"/>
      <c r="D38" s="236"/>
      <c r="E38" s="236"/>
      <c r="F38" s="236"/>
      <c r="G38" s="5"/>
      <c r="H38" s="130"/>
      <c r="I38" s="245" t="s">
        <v>7</v>
      </c>
      <c r="J38" s="245"/>
      <c r="K38" s="245"/>
      <c r="L38" s="245"/>
      <c r="M38" s="245"/>
      <c r="N38" s="245"/>
      <c r="O38" s="131"/>
    </row>
    <row r="39" spans="1:16" ht="42.95" customHeight="1" thickBot="1" x14ac:dyDescent="0.3">
      <c r="A39" s="10"/>
      <c r="B39" s="11"/>
      <c r="C39" s="11"/>
      <c r="D39" s="11"/>
      <c r="E39" s="11"/>
      <c r="F39" s="11"/>
      <c r="G39" s="11"/>
      <c r="H39" s="10"/>
      <c r="I39" s="231" t="s">
        <v>2677</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1" t="s">
        <v>2678</v>
      </c>
      <c r="C48" s="112" t="s">
        <v>32</v>
      </c>
      <c r="D48" s="110" t="s">
        <v>2679</v>
      </c>
      <c r="E48" s="143">
        <v>41318</v>
      </c>
      <c r="F48" s="143">
        <v>41631</v>
      </c>
      <c r="G48" s="158">
        <f>IF(AND(E48&lt;&gt;"",F48&lt;&gt;""),((F48-E48)/30),"")</f>
        <v>10.433333333333334</v>
      </c>
      <c r="H48" s="120" t="s">
        <v>2683</v>
      </c>
      <c r="I48" s="113" t="s">
        <v>741</v>
      </c>
      <c r="J48" s="113" t="s">
        <v>743</v>
      </c>
      <c r="K48" s="115">
        <v>1523098644</v>
      </c>
      <c r="L48" s="114" t="s">
        <v>1148</v>
      </c>
      <c r="M48" s="116">
        <v>1</v>
      </c>
      <c r="N48" s="114" t="s">
        <v>27</v>
      </c>
      <c r="O48" s="114" t="s">
        <v>1148</v>
      </c>
      <c r="P48" s="78"/>
    </row>
    <row r="49" spans="1:16" s="6" customFormat="1" ht="24.75" customHeight="1" x14ac:dyDescent="0.25">
      <c r="A49" s="141">
        <v>2</v>
      </c>
      <c r="B49" s="120" t="s">
        <v>2678</v>
      </c>
      <c r="C49" s="112" t="s">
        <v>32</v>
      </c>
      <c r="D49" s="110" t="s">
        <v>2691</v>
      </c>
      <c r="E49" s="143">
        <v>41659</v>
      </c>
      <c r="F49" s="143">
        <v>41943</v>
      </c>
      <c r="G49" s="158">
        <f t="shared" ref="G49:G50" si="2">IF(AND(E49&lt;&gt;"",F49&lt;&gt;""),((F49-E49)/30),"")</f>
        <v>9.4666666666666668</v>
      </c>
      <c r="H49" s="120" t="s">
        <v>2695</v>
      </c>
      <c r="I49" s="113" t="s">
        <v>741</v>
      </c>
      <c r="J49" s="113" t="s">
        <v>743</v>
      </c>
      <c r="K49" s="115">
        <v>189568382</v>
      </c>
      <c r="L49" s="114" t="s">
        <v>1148</v>
      </c>
      <c r="M49" s="116">
        <v>1</v>
      </c>
      <c r="N49" s="114" t="s">
        <v>27</v>
      </c>
      <c r="O49" s="114" t="s">
        <v>1148</v>
      </c>
      <c r="P49" s="78"/>
    </row>
    <row r="50" spans="1:16" s="6" customFormat="1" ht="24.75" customHeight="1" x14ac:dyDescent="0.25">
      <c r="A50" s="141">
        <v>3</v>
      </c>
      <c r="B50" s="120" t="s">
        <v>2678</v>
      </c>
      <c r="C50" s="122" t="s">
        <v>32</v>
      </c>
      <c r="D50" s="110" t="s">
        <v>2692</v>
      </c>
      <c r="E50" s="143">
        <v>41943</v>
      </c>
      <c r="F50" s="143">
        <v>42004</v>
      </c>
      <c r="G50" s="158">
        <f t="shared" si="2"/>
        <v>2.0333333333333332</v>
      </c>
      <c r="H50" s="120" t="s">
        <v>2696</v>
      </c>
      <c r="I50" s="119" t="s">
        <v>741</v>
      </c>
      <c r="J50" s="119" t="s">
        <v>743</v>
      </c>
      <c r="K50" s="115">
        <v>30637332</v>
      </c>
      <c r="L50" s="114" t="s">
        <v>1148</v>
      </c>
      <c r="M50" s="116">
        <v>1</v>
      </c>
      <c r="N50" s="114" t="s">
        <v>27</v>
      </c>
      <c r="O50" s="114" t="s">
        <v>1148</v>
      </c>
      <c r="P50" s="78"/>
    </row>
    <row r="51" spans="1:16" s="6" customFormat="1" ht="24.75" customHeight="1" outlineLevel="1" x14ac:dyDescent="0.25">
      <c r="A51" s="141">
        <v>4</v>
      </c>
      <c r="B51" s="120" t="s">
        <v>2678</v>
      </c>
      <c r="C51" s="112" t="s">
        <v>32</v>
      </c>
      <c r="D51" s="110" t="s">
        <v>2693</v>
      </c>
      <c r="E51" s="143">
        <v>42009</v>
      </c>
      <c r="F51" s="143">
        <v>42369</v>
      </c>
      <c r="G51" s="158">
        <f t="shared" ref="G51:G107" si="3">IF(AND(E51&lt;&gt;"",F51&lt;&gt;""),((F51-E51)/30),"")</f>
        <v>12</v>
      </c>
      <c r="H51" s="120" t="s">
        <v>2684</v>
      </c>
      <c r="I51" s="113" t="s">
        <v>741</v>
      </c>
      <c r="J51" s="113" t="s">
        <v>743</v>
      </c>
      <c r="K51" s="115">
        <v>450842812</v>
      </c>
      <c r="L51" s="114" t="s">
        <v>2685</v>
      </c>
      <c r="M51" s="116">
        <v>1</v>
      </c>
      <c r="N51" s="114" t="s">
        <v>27</v>
      </c>
      <c r="O51" s="114" t="s">
        <v>1148</v>
      </c>
      <c r="P51" s="78"/>
    </row>
    <row r="52" spans="1:16" s="7" customFormat="1" ht="24.75" customHeight="1" outlineLevel="1" x14ac:dyDescent="0.25">
      <c r="A52" s="142">
        <v>5</v>
      </c>
      <c r="B52" s="120" t="s">
        <v>2678</v>
      </c>
      <c r="C52" s="112" t="s">
        <v>32</v>
      </c>
      <c r="D52" s="110" t="s">
        <v>2694</v>
      </c>
      <c r="E52" s="143">
        <v>42398</v>
      </c>
      <c r="F52" s="143">
        <v>42674</v>
      </c>
      <c r="G52" s="158">
        <f t="shared" si="3"/>
        <v>9.1999999999999993</v>
      </c>
      <c r="H52" s="120" t="s">
        <v>2686</v>
      </c>
      <c r="I52" s="113" t="s">
        <v>741</v>
      </c>
      <c r="J52" s="113" t="s">
        <v>743</v>
      </c>
      <c r="K52" s="115">
        <v>858561328</v>
      </c>
      <c r="L52" s="114" t="s">
        <v>2685</v>
      </c>
      <c r="M52" s="116">
        <v>1</v>
      </c>
      <c r="N52" s="114" t="s">
        <v>27</v>
      </c>
      <c r="O52" s="114" t="s">
        <v>1148</v>
      </c>
      <c r="P52" s="79"/>
    </row>
    <row r="53" spans="1:16" s="7" customFormat="1" ht="24.75" customHeight="1" outlineLevel="1" x14ac:dyDescent="0.25">
      <c r="A53" s="142">
        <v>6</v>
      </c>
      <c r="B53" s="120" t="s">
        <v>2678</v>
      </c>
      <c r="C53" s="112" t="s">
        <v>32</v>
      </c>
      <c r="D53" s="110" t="s">
        <v>2680</v>
      </c>
      <c r="E53" s="143">
        <v>43073</v>
      </c>
      <c r="F53" s="143">
        <v>43404</v>
      </c>
      <c r="G53" s="158">
        <f t="shared" si="3"/>
        <v>11.033333333333333</v>
      </c>
      <c r="H53" s="120" t="s">
        <v>2697</v>
      </c>
      <c r="I53" s="113" t="s">
        <v>741</v>
      </c>
      <c r="J53" s="113" t="s">
        <v>743</v>
      </c>
      <c r="K53" s="115">
        <v>1229783298</v>
      </c>
      <c r="L53" s="114" t="s">
        <v>1148</v>
      </c>
      <c r="M53" s="116">
        <v>1</v>
      </c>
      <c r="N53" s="114" t="s">
        <v>27</v>
      </c>
      <c r="O53" s="114" t="s">
        <v>1148</v>
      </c>
      <c r="P53" s="79"/>
    </row>
    <row r="54" spans="1:16" s="7" customFormat="1" ht="24.75" customHeight="1" outlineLevel="1" x14ac:dyDescent="0.25">
      <c r="A54" s="142">
        <v>7</v>
      </c>
      <c r="B54" s="120" t="s">
        <v>2678</v>
      </c>
      <c r="C54" s="112" t="s">
        <v>32</v>
      </c>
      <c r="D54" s="119" t="s">
        <v>2681</v>
      </c>
      <c r="E54" s="143">
        <v>43405</v>
      </c>
      <c r="F54" s="143">
        <v>43434</v>
      </c>
      <c r="G54" s="158">
        <f t="shared" si="3"/>
        <v>0.96666666666666667</v>
      </c>
      <c r="H54" s="120" t="s">
        <v>2698</v>
      </c>
      <c r="I54" s="113" t="s">
        <v>741</v>
      </c>
      <c r="J54" s="113" t="s">
        <v>743</v>
      </c>
      <c r="K54" s="117">
        <v>141318235</v>
      </c>
      <c r="L54" s="114" t="s">
        <v>1148</v>
      </c>
      <c r="M54" s="116">
        <v>1</v>
      </c>
      <c r="N54" s="114" t="s">
        <v>27</v>
      </c>
      <c r="O54" s="122" t="s">
        <v>1148</v>
      </c>
      <c r="P54" s="79"/>
    </row>
    <row r="55" spans="1:16" s="7" customFormat="1" ht="24.75" customHeight="1" outlineLevel="1" x14ac:dyDescent="0.25">
      <c r="A55" s="142">
        <v>8</v>
      </c>
      <c r="B55" s="120" t="s">
        <v>2678</v>
      </c>
      <c r="C55" s="112" t="s">
        <v>32</v>
      </c>
      <c r="D55" s="119" t="s">
        <v>2682</v>
      </c>
      <c r="E55" s="143">
        <v>43483</v>
      </c>
      <c r="F55" s="143">
        <v>43822</v>
      </c>
      <c r="G55" s="158">
        <f t="shared" si="3"/>
        <v>11.3</v>
      </c>
      <c r="H55" s="120" t="s">
        <v>2699</v>
      </c>
      <c r="I55" s="119" t="s">
        <v>741</v>
      </c>
      <c r="J55" s="113" t="s">
        <v>743</v>
      </c>
      <c r="K55" s="117">
        <v>1044977751</v>
      </c>
      <c r="L55" s="114" t="s">
        <v>1148</v>
      </c>
      <c r="M55" s="116">
        <v>1</v>
      </c>
      <c r="N55" s="114" t="s">
        <v>27</v>
      </c>
      <c r="O55" s="122" t="s">
        <v>1148</v>
      </c>
      <c r="P55" s="79"/>
    </row>
    <row r="56" spans="1:16" s="7" customFormat="1" ht="24.75" customHeight="1" outlineLevel="1" x14ac:dyDescent="0.25">
      <c r="A56" s="142">
        <v>9</v>
      </c>
      <c r="B56" s="120" t="s">
        <v>2678</v>
      </c>
      <c r="C56" s="112" t="s">
        <v>32</v>
      </c>
      <c r="D56" s="119" t="s">
        <v>2689</v>
      </c>
      <c r="E56" s="143">
        <v>43880</v>
      </c>
      <c r="F56" s="143">
        <v>44196</v>
      </c>
      <c r="G56" s="158">
        <f t="shared" si="3"/>
        <v>10.533333333333333</v>
      </c>
      <c r="H56" s="120" t="s">
        <v>2699</v>
      </c>
      <c r="I56" s="119" t="s">
        <v>741</v>
      </c>
      <c r="J56" s="113" t="s">
        <v>743</v>
      </c>
      <c r="K56" s="117">
        <v>551520798</v>
      </c>
      <c r="L56" s="114" t="s">
        <v>1148</v>
      </c>
      <c r="M56" s="116">
        <v>1</v>
      </c>
      <c r="N56" s="114" t="s">
        <v>1151</v>
      </c>
      <c r="O56" s="122" t="s">
        <v>1148</v>
      </c>
      <c r="P56" s="79"/>
    </row>
    <row r="57" spans="1:16" s="7" customFormat="1" ht="24.75" customHeight="1" outlineLevel="1" x14ac:dyDescent="0.25">
      <c r="A57" s="142">
        <v>10</v>
      </c>
      <c r="B57" s="120"/>
      <c r="C57" s="122"/>
      <c r="D57" s="63"/>
      <c r="E57" s="143"/>
      <c r="F57" s="143"/>
      <c r="G57" s="158" t="str">
        <f t="shared" si="3"/>
        <v/>
      </c>
      <c r="H57" s="64"/>
      <c r="I57" s="63"/>
      <c r="J57" s="63"/>
      <c r="K57" s="66"/>
      <c r="L57" s="65"/>
      <c r="M57" s="67"/>
      <c r="N57" s="65"/>
      <c r="O57" s="122"/>
      <c r="P57" s="79"/>
    </row>
    <row r="58" spans="1:16" s="7" customFormat="1" ht="24.75" customHeight="1" outlineLevel="1" x14ac:dyDescent="0.25">
      <c r="A58" s="142">
        <v>11</v>
      </c>
      <c r="B58" s="120"/>
      <c r="C58" s="122"/>
      <c r="D58" s="63"/>
      <c r="E58" s="143"/>
      <c r="F58" s="143"/>
      <c r="G58" s="158" t="str">
        <f t="shared" si="3"/>
        <v/>
      </c>
      <c r="H58" s="64"/>
      <c r="I58" s="63"/>
      <c r="J58" s="63"/>
      <c r="K58" s="66"/>
      <c r="L58" s="65"/>
      <c r="M58" s="67"/>
      <c r="N58" s="65"/>
      <c r="O58" s="122"/>
      <c r="P58" s="79"/>
    </row>
    <row r="59" spans="1:16" s="7" customFormat="1" ht="24.75" customHeight="1" outlineLevel="1" x14ac:dyDescent="0.25">
      <c r="A59" s="142">
        <v>12</v>
      </c>
      <c r="B59" s="120"/>
      <c r="C59" s="122"/>
      <c r="D59" s="63"/>
      <c r="E59" s="143"/>
      <c r="F59" s="143"/>
      <c r="G59" s="158" t="str">
        <f t="shared" si="3"/>
        <v/>
      </c>
      <c r="H59" s="64"/>
      <c r="I59" s="63"/>
      <c r="J59" s="63"/>
      <c r="K59" s="66"/>
      <c r="L59" s="65"/>
      <c r="M59" s="67"/>
      <c r="N59" s="65"/>
      <c r="O59" s="122"/>
      <c r="P59" s="79"/>
    </row>
    <row r="60" spans="1:16" s="7" customFormat="1" ht="24.75" customHeight="1" outlineLevel="1" x14ac:dyDescent="0.25">
      <c r="A60" s="142">
        <v>13</v>
      </c>
      <c r="B60" s="120"/>
      <c r="C60" s="122"/>
      <c r="D60" s="63"/>
      <c r="E60" s="143"/>
      <c r="F60" s="143"/>
      <c r="G60" s="158" t="str">
        <f t="shared" si="3"/>
        <v/>
      </c>
      <c r="H60" s="64"/>
      <c r="I60" s="63"/>
      <c r="J60" s="63"/>
      <c r="K60" s="66"/>
      <c r="L60" s="65"/>
      <c r="M60" s="67"/>
      <c r="N60" s="65"/>
      <c r="O60" s="122"/>
      <c r="P60" s="79"/>
    </row>
    <row r="61" spans="1:16" s="7" customFormat="1" ht="24.75" customHeight="1" outlineLevel="1" x14ac:dyDescent="0.25">
      <c r="A61" s="142">
        <v>14</v>
      </c>
      <c r="B61" s="120"/>
      <c r="C61" s="122"/>
      <c r="D61" s="63"/>
      <c r="E61" s="143"/>
      <c r="F61" s="143"/>
      <c r="G61" s="158" t="str">
        <f t="shared" si="3"/>
        <v/>
      </c>
      <c r="H61" s="64"/>
      <c r="I61" s="63"/>
      <c r="J61" s="63"/>
      <c r="K61" s="66"/>
      <c r="L61" s="65"/>
      <c r="M61" s="67"/>
      <c r="N61" s="65"/>
      <c r="O61" s="122"/>
      <c r="P61" s="79"/>
    </row>
    <row r="62" spans="1:16" s="7" customFormat="1" ht="24.75" customHeight="1" outlineLevel="1" x14ac:dyDescent="0.25">
      <c r="A62" s="142">
        <v>15</v>
      </c>
      <c r="B62" s="120"/>
      <c r="C62" s="122"/>
      <c r="D62" s="63"/>
      <c r="E62" s="143"/>
      <c r="F62" s="143"/>
      <c r="G62" s="158" t="str">
        <f t="shared" si="3"/>
        <v/>
      </c>
      <c r="H62" s="64"/>
      <c r="I62" s="63"/>
      <c r="J62" s="63"/>
      <c r="K62" s="66"/>
      <c r="L62" s="65"/>
      <c r="M62" s="67"/>
      <c r="N62" s="65"/>
      <c r="O62" s="122"/>
      <c r="P62" s="79"/>
    </row>
    <row r="63" spans="1:16" s="7" customFormat="1" ht="24.75" customHeight="1" outlineLevel="1" x14ac:dyDescent="0.25">
      <c r="A63" s="142">
        <v>16</v>
      </c>
      <c r="B63" s="120"/>
      <c r="C63" s="122"/>
      <c r="D63" s="63"/>
      <c r="E63" s="143"/>
      <c r="F63" s="143"/>
      <c r="G63" s="158" t="str">
        <f t="shared" si="3"/>
        <v/>
      </c>
      <c r="H63" s="64"/>
      <c r="I63" s="63"/>
      <c r="J63" s="63"/>
      <c r="K63" s="66"/>
      <c r="L63" s="65"/>
      <c r="M63" s="67"/>
      <c r="N63" s="65"/>
      <c r="O63" s="122"/>
      <c r="P63" s="79"/>
    </row>
    <row r="64" spans="1:16" s="7" customFormat="1" ht="24.75" customHeight="1" outlineLevel="1" x14ac:dyDescent="0.25">
      <c r="A64" s="142">
        <v>17</v>
      </c>
      <c r="B64" s="120"/>
      <c r="C64" s="122"/>
      <c r="D64" s="63"/>
      <c r="E64" s="143"/>
      <c r="F64" s="143"/>
      <c r="G64" s="158" t="str">
        <f t="shared" si="3"/>
        <v/>
      </c>
      <c r="H64" s="64"/>
      <c r="I64" s="63"/>
      <c r="J64" s="63"/>
      <c r="K64" s="66"/>
      <c r="L64" s="65"/>
      <c r="M64" s="67"/>
      <c r="N64" s="65"/>
      <c r="O64" s="122"/>
      <c r="P64" s="79"/>
    </row>
    <row r="65" spans="1:16" s="7" customFormat="1" ht="24.75" customHeight="1" outlineLevel="1" x14ac:dyDescent="0.25">
      <c r="A65" s="142">
        <v>18</v>
      </c>
      <c r="B65" s="120"/>
      <c r="C65" s="122"/>
      <c r="D65" s="63"/>
      <c r="E65" s="143"/>
      <c r="F65" s="143"/>
      <c r="G65" s="158" t="str">
        <f t="shared" si="3"/>
        <v/>
      </c>
      <c r="H65" s="64"/>
      <c r="I65" s="63"/>
      <c r="J65" s="63"/>
      <c r="K65" s="66"/>
      <c r="L65" s="65"/>
      <c r="M65" s="67"/>
      <c r="N65" s="65"/>
      <c r="O65" s="122"/>
      <c r="P65" s="79"/>
    </row>
    <row r="66" spans="1:16" s="7" customFormat="1" ht="24.75" customHeight="1" outlineLevel="1" x14ac:dyDescent="0.25">
      <c r="A66" s="142">
        <v>19</v>
      </c>
      <c r="B66" s="120"/>
      <c r="C66" s="122"/>
      <c r="D66" s="63"/>
      <c r="E66" s="143"/>
      <c r="F66" s="143"/>
      <c r="G66" s="158" t="str">
        <f t="shared" si="3"/>
        <v/>
      </c>
      <c r="H66" s="64"/>
      <c r="I66" s="63"/>
      <c r="J66" s="63"/>
      <c r="K66" s="66"/>
      <c r="L66" s="65"/>
      <c r="M66" s="67"/>
      <c r="N66" s="65"/>
      <c r="O66" s="122"/>
      <c r="P66" s="79"/>
    </row>
    <row r="67" spans="1:16" s="7" customFormat="1" ht="24.75" customHeight="1" outlineLevel="1" x14ac:dyDescent="0.25">
      <c r="A67" s="142">
        <v>20</v>
      </c>
      <c r="B67" s="120"/>
      <c r="C67" s="122"/>
      <c r="D67" s="63"/>
      <c r="E67" s="143"/>
      <c r="F67" s="143"/>
      <c r="G67" s="158" t="str">
        <f t="shared" si="3"/>
        <v/>
      </c>
      <c r="H67" s="64"/>
      <c r="I67" s="63"/>
      <c r="J67" s="63"/>
      <c r="K67" s="66"/>
      <c r="L67" s="65"/>
      <c r="M67" s="67"/>
      <c r="N67" s="65"/>
      <c r="O67" s="122"/>
      <c r="P67" s="79"/>
    </row>
    <row r="68" spans="1:16" s="7" customFormat="1" ht="24.75" customHeight="1" outlineLevel="1" x14ac:dyDescent="0.25">
      <c r="A68" s="142">
        <v>21</v>
      </c>
      <c r="B68" s="64"/>
      <c r="C68" s="65"/>
      <c r="D68" s="63"/>
      <c r="E68" s="143"/>
      <c r="F68" s="143"/>
      <c r="G68" s="158"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8"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8"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6"/>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6"/>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6"/>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6"/>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6"/>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6"/>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6"/>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6"/>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6"/>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6"/>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6"/>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6"/>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6"/>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6"/>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6"/>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8" t="s">
        <v>2689</v>
      </c>
      <c r="E114" s="143">
        <v>43880</v>
      </c>
      <c r="F114" s="143">
        <v>44196</v>
      </c>
      <c r="G114" s="158">
        <f>IF(AND(E114&lt;&gt;"",F114&lt;&gt;""),((F114-E114)/30),"")</f>
        <v>10.533333333333333</v>
      </c>
      <c r="H114" s="120" t="s">
        <v>2686</v>
      </c>
      <c r="I114" s="119" t="s">
        <v>741</v>
      </c>
      <c r="J114" s="119" t="s">
        <v>743</v>
      </c>
      <c r="K114" s="121">
        <v>551520798</v>
      </c>
      <c r="L114" s="100">
        <f>+IF(AND(K114&gt;0,O114="Ejecución"),(K114/877802)*Tabla28[[#This Row],[% participación]],IF(AND(K114&gt;0,O114&lt;&gt;"Ejecución"),"-",""))</f>
        <v>628.29749533493884</v>
      </c>
      <c r="M114" s="122" t="s">
        <v>1148</v>
      </c>
      <c r="N114" s="171">
        <v>1</v>
      </c>
      <c r="O114" s="160" t="s">
        <v>1150</v>
      </c>
      <c r="P114" s="78"/>
    </row>
    <row r="115" spans="1:16" s="6" customFormat="1" ht="24.75" customHeight="1" x14ac:dyDescent="0.25">
      <c r="A115" s="141">
        <v>2</v>
      </c>
      <c r="B115" s="159" t="s">
        <v>2665</v>
      </c>
      <c r="C115" s="161" t="s">
        <v>31</v>
      </c>
      <c r="D115" s="119" t="s">
        <v>2687</v>
      </c>
      <c r="E115" s="143">
        <v>43880</v>
      </c>
      <c r="F115" s="143">
        <v>44196</v>
      </c>
      <c r="G115" s="158">
        <f t="shared" ref="G115:G116" si="4">IF(AND(E115&lt;&gt;"",F115&lt;&gt;""),((F115-E115)/30),"")</f>
        <v>10.533333333333333</v>
      </c>
      <c r="H115" s="120" t="s">
        <v>2686</v>
      </c>
      <c r="I115" s="63" t="s">
        <v>741</v>
      </c>
      <c r="J115" s="63" t="s">
        <v>743</v>
      </c>
      <c r="K115" s="68">
        <v>288079730</v>
      </c>
      <c r="L115" s="100">
        <f>+IF(AND(K115&gt;0,O115="Ejecución"),(K115/877802)*Tabla28[[#This Row],[% participación]],IF(AND(K115&gt;0,O115&lt;&gt;"Ejecución"),"-",""))</f>
        <v>328.18304127810143</v>
      </c>
      <c r="M115" s="65" t="s">
        <v>1148</v>
      </c>
      <c r="N115" s="171">
        <v>1</v>
      </c>
      <c r="O115" s="160" t="s">
        <v>1150</v>
      </c>
      <c r="P115" s="78"/>
    </row>
    <row r="116" spans="1:16" s="6" customFormat="1" ht="24.75" customHeight="1" x14ac:dyDescent="0.25">
      <c r="A116" s="141">
        <v>3</v>
      </c>
      <c r="B116" s="159" t="s">
        <v>2665</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1">
        <v>4</v>
      </c>
      <c r="B117" s="159" t="s">
        <v>2665</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5"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2"/>
      <c r="Z178" s="163" t="str">
        <f>IF(Y178&gt;0,SUM(E180+Y178),"")</f>
        <v/>
      </c>
      <c r="AA178" s="19"/>
      <c r="AB178" s="19"/>
    </row>
    <row r="179" spans="1:28" ht="23.25" x14ac:dyDescent="0.25">
      <c r="A179" s="9"/>
      <c r="B179" s="189" t="s">
        <v>2669</v>
      </c>
      <c r="C179" s="189"/>
      <c r="D179" s="189"/>
      <c r="E179" s="169">
        <v>0.02</v>
      </c>
      <c r="F179" s="168"/>
      <c r="G179" s="163" t="str">
        <f>IF(F179&gt;0,SUM(E179+F179),"")</f>
        <v/>
      </c>
      <c r="H179" s="5"/>
      <c r="I179" s="189" t="s">
        <v>2671</v>
      </c>
      <c r="J179" s="189"/>
      <c r="K179" s="189"/>
      <c r="L179" s="189"/>
      <c r="M179" s="170"/>
      <c r="O179" s="8"/>
      <c r="Q179" s="19"/>
      <c r="R179" s="157" t="str">
        <f>IF(M179&gt;0,SUM(L179+M179),"")</f>
        <v/>
      </c>
      <c r="T179" s="19"/>
      <c r="U179" s="235" t="s">
        <v>1166</v>
      </c>
      <c r="V179" s="235"/>
      <c r="W179" s="235"/>
      <c r="X179" s="24">
        <v>0.02</v>
      </c>
      <c r="Y179" s="162"/>
      <c r="Z179" s="163" t="str">
        <f>IF(Y179&gt;0,SUM(E181+Y179),"")</f>
        <v/>
      </c>
      <c r="AA179" s="19"/>
      <c r="AB179" s="19"/>
    </row>
    <row r="180" spans="1:28" ht="23.25" hidden="1" x14ac:dyDescent="0.25">
      <c r="A180" s="9"/>
      <c r="B180" s="175"/>
      <c r="C180" s="175"/>
      <c r="D180" s="175"/>
      <c r="E180" s="167"/>
      <c r="H180" s="5"/>
      <c r="I180" s="175"/>
      <c r="J180" s="175"/>
      <c r="K180" s="175"/>
      <c r="L180" s="175"/>
      <c r="M180" s="5"/>
      <c r="O180" s="8"/>
      <c r="Q180" s="19"/>
      <c r="R180" s="157" t="str">
        <f>IF(S180&gt;0,SUM(L180+S180),"")</f>
        <v/>
      </c>
      <c r="S180" s="162"/>
      <c r="T180" s="19"/>
      <c r="U180" s="235" t="s">
        <v>1167</v>
      </c>
      <c r="V180" s="235"/>
      <c r="W180" s="235"/>
      <c r="X180" s="24">
        <v>0.03</v>
      </c>
      <c r="Y180" s="162"/>
      <c r="Z180" s="163" t="str">
        <f>IF(Y180&gt;0,SUM(E182+Y180),"")</f>
        <v/>
      </c>
      <c r="AA180" s="19"/>
      <c r="AB180" s="19"/>
    </row>
    <row r="181" spans="1:28" ht="23.25" hidden="1" x14ac:dyDescent="0.25">
      <c r="A181" s="9"/>
      <c r="B181" s="175"/>
      <c r="C181" s="175"/>
      <c r="D181" s="175"/>
      <c r="E181" s="167"/>
      <c r="H181" s="5"/>
      <c r="I181" s="175"/>
      <c r="J181" s="175"/>
      <c r="K181" s="175"/>
      <c r="L181" s="175"/>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5"/>
      <c r="C182" s="175"/>
      <c r="D182" s="175"/>
      <c r="E182" s="167"/>
      <c r="H182" s="5"/>
      <c r="I182" s="175"/>
      <c r="J182" s="175"/>
      <c r="K182" s="175"/>
      <c r="L182" s="175"/>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v>
      </c>
      <c r="D185" s="91" t="s">
        <v>2628</v>
      </c>
      <c r="E185" s="94">
        <f>+(C185*SUM(K20:K35))</f>
        <v>0</v>
      </c>
      <c r="F185" s="92"/>
      <c r="G185" s="93"/>
      <c r="H185" s="88"/>
      <c r="I185" s="90" t="s">
        <v>2627</v>
      </c>
      <c r="J185" s="164">
        <f>+SUM(M179:M183)</f>
        <v>0</v>
      </c>
      <c r="K185" s="234" t="s">
        <v>2628</v>
      </c>
      <c r="L185" s="234"/>
      <c r="M185" s="94">
        <f>+J185*(SUM(K20:K35))</f>
        <v>0</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193" t="s">
        <v>2636</v>
      </c>
      <c r="C192" s="193"/>
      <c r="E192" s="5" t="s">
        <v>20</v>
      </c>
      <c r="H192" s="26" t="s">
        <v>24</v>
      </c>
      <c r="J192" s="5" t="s">
        <v>2637</v>
      </c>
      <c r="K192" s="5"/>
      <c r="M192" s="5"/>
      <c r="N192" s="5"/>
      <c r="O192" s="8"/>
      <c r="Q192" s="152"/>
      <c r="R192" s="153"/>
      <c r="S192" s="153"/>
      <c r="T192" s="152"/>
    </row>
    <row r="193" spans="1:18" x14ac:dyDescent="0.25">
      <c r="A193" s="9"/>
      <c r="C193" s="123">
        <v>43966</v>
      </c>
      <c r="D193" s="5"/>
      <c r="E193" s="124">
        <v>985</v>
      </c>
      <c r="F193" s="5"/>
      <c r="G193" s="5"/>
      <c r="H193" s="145" t="s">
        <v>2688</v>
      </c>
      <c r="J193" s="5"/>
      <c r="K193" s="125">
        <v>41318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2701</v>
      </c>
      <c r="J211" s="27" t="s">
        <v>2622</v>
      </c>
      <c r="K211" s="146" t="s">
        <v>2702</v>
      </c>
      <c r="L211" s="21"/>
      <c r="M211" s="21"/>
      <c r="N211" s="21"/>
      <c r="O211" s="8"/>
    </row>
    <row r="212" spans="1:15" x14ac:dyDescent="0.25">
      <c r="A212" s="9"/>
      <c r="B212" s="27" t="s">
        <v>2619</v>
      </c>
      <c r="C212" s="145" t="s">
        <v>2688</v>
      </c>
      <c r="D212" s="21"/>
      <c r="G212" s="27" t="s">
        <v>2621</v>
      </c>
      <c r="H212" s="146" t="s">
        <v>2690</v>
      </c>
      <c r="J212" s="27" t="s">
        <v>2623</v>
      </c>
      <c r="K212" s="145" t="s">
        <v>2700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http://purl.org/dc/elements/1.1/"/>
    <ds:schemaRef ds:uri="http://schemas.microsoft.com/office/2006/metadata/properties"/>
    <ds:schemaRef ds:uri="a65d333d-5b59-4810-bc94-b80d9325abb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Luffi</cp:lastModifiedBy>
  <cp:lastPrinted>2020-11-20T15:12:35Z</cp:lastPrinted>
  <dcterms:created xsi:type="dcterms:W3CDTF">2020-10-14T21:57:42Z</dcterms:created>
  <dcterms:modified xsi:type="dcterms:W3CDTF">2020-12-29T01:34:27Z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