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7-2021-52-20000105.0\"/>
    </mc:Choice>
  </mc:AlternateContent>
  <xr:revisionPtr revIDLastSave="0" documentId="13_ncr:1_{6E4FA7B7-F987-401A-AF8A-51F34CC2BE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<sst xmlns="http://schemas.openxmlformats.org/spreadsheetml/2006/main" count="3288" uniqueCount="2755">
  <si>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</si>
  <si>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</si>
  <si>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</si>
  <si>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</si>
  <si>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</si>
  <si>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</si>
  <si>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</si>
  <si>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</si>
  <si>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</si>
  <si>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</si>
  <si>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</si>
  <si>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</si>
  <si>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</si>
  <si>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</si>
  <si>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</si>
  <si>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</si>
  <si>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</si>
  <si>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</si>
  <si>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</si>
  <si>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</si>
  <si>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</si>
  <si>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</si>
  <si>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</si>
  <si>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</si>
  <si>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</si>
  <si>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</si>
  <si>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</si>
  <si>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</si>
  <si>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</si>
  <si>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</si>
  <si>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</si>
  <si>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</si>
  <si>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</si>
  <si>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</si>
  <si>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</si>
  <si>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</si>
  <si>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</si>
  <si>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</si>
  <si>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</si>
  <si>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</si>
  <si>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</si>
  <si>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</si>
  <si>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</si>
  <si>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</si>
  <si>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</si>
  <si>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</si>
  <si>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</si>
  <si>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</si>
  <si>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</si>
  <si>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</si>
  <si>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</si>
  <si>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</si>
  <si>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</si>
  <si>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</si>
  <si>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</si>
  <si>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</si>
  <si>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</si>
  <si>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</si>
  <si>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</si>
  <si>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</si>
  <si>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</si>
  <si>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</si>
  <si>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</si>
  <si>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</si>
  <si>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</si>
  <si>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</si>
  <si>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</si>
  <si>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</si>
  <si>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</si>
  <si>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</si>
  <si>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</si>
  <si>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</si>
  <si>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</si>
  <si>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</si>
  <si>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</si>
  <si>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</si>
  <si>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</si>
  <si>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</si>
  <si>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</si>
  <si>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</si>
  <si>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</si>
  <si>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</si>
  <si>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</si>
  <si>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</si>
  <si>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</si>
  <si>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</si>
  <si>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</si>
  <si>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</si>
  <si>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</si>
  <si>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</si>
  <si>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</si>
  <si>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</si>
  <si>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</si>
  <si>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</si>
  <si>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</si>
  <si>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</si>
  <si>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</si>
  <si>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</si>
  <si>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</si>
  <si>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</si>
  <si>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</si>
  <si>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</si>
  <si>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</si>
  <si>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</si>
  <si>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</si>
  <si>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</si>
  <si>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</si>
  <si>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</si>
  <si>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</si>
  <si>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</si>
  <si>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</si>
  <si>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</si>
  <si>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</si>
  <si>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</si>
  <si>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</si>
  <si>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</si>
  <si>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</si>
  <si>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</si>
  <si>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</si>
  <si>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</si>
  <si>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</si>
  <si>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</si>
  <si>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</si>
  <si>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</si>
  <si>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</si>
  <si>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</si>
  <si>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</si>
  <si>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</si>
  <si>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</si>
  <si>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</si>
  <si>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</si>
  <si>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</si>
  <si>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</si>
  <si>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</si>
  <si>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</si>
  <si>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</si>
  <si>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</si>
  <si>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</si>
  <si>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</si>
  <si>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</si>
  <si>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</si>
  <si>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</si>
  <si>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</si>
  <si>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</si>
  <si>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</si>
  <si>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</si>
  <si>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</si>
  <si>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</si>
  <si>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</si>
  <si>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</si>
  <si>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</si>
  <si>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</si>
  <si>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</si>
  <si>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</si>
  <si>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</si>
  <si>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</si>
  <si>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</si>
  <si>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</si>
  <si>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</si>
  <si>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</si>
  <si>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</si>
  <si>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</si>
  <si>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</si>
  <si>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</si>
  <si>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</si>
  <si>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</si>
  <si>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</si>
  <si>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</si>
  <si>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</si>
  <si>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</si>
  <si>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</si>
  <si>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</si>
  <si>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</si>
  <si>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</si>
  <si>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</si>
  <si>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</si>
  <si>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</si>
  <si>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</si>
  <si>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</si>
  <si>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</si>
  <si>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</si>
  <si>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</si>
  <si>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</si>
  <si>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</si>
  <si>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</si>
  <si>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</si>
  <si>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</si>
  <si>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</si>
  <si>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</si>
  <si>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</si>
  <si>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</si>
  <si>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</si>
  <si>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</si>
  <si>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</si>
  <si>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</si>
  <si>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</si>
  <si>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</si>
  <si>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</si>
  <si>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</si>
  <si>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</si>
  <si>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</si>
  <si>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</si>
  <si>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</si>
  <si>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</si>
  <si>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</si>
  <si>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</si>
  <si>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</si>
  <si>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</si>
  <si>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</si>
  <si>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</si>
  <si>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</si>
  <si>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</si>
  <si>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</si>
  <si>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</si>
  <si>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</si>
  <si>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</si>
  <si>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</si>
  <si>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</si>
  <si>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</si>
  <si>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</si>
  <si>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</si>
  <si>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</si>
  <si>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</si>
  <si>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</si>
  <si>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</si>
  <si>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</si>
  <si>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</si>
  <si>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</si>
  <si>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</si>
  <si>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</si>
  <si>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</si>
  <si>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</si>
  <si>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</si>
  <si>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</si>
  <si>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</si>
  <si>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</si>
  <si>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</si>
  <si>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</si>
  <si>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</si>
  <si>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</si>
  <si>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</si>
  <si>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</si>
  <si>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</si>
  <si>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</si>
  <si>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</si>
  <si>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</si>
  <si>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</si>
  <si>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</si>
  <si>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</si>
  <si>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</si>
  <si>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</si>
  <si>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</si>
  <si>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</si>
  <si>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</si>
  <si>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</si>
  <si>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</si>
  <si>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</si>
  <si>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</si>
  <si>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</si>
  <si>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</si>
  <si>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</si>
  <si>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</si>
  <si>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</si>
  <si>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</si>
  <si>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</si>
  <si>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</si>
  <si>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</si>
  <si>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</si>
  <si>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</si>
  <si>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</si>
  <si>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</si>
  <si>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</si>
  <si>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</si>
  <si>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</si>
  <si>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</si>
  <si>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</si>
  <si>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</si>
  <si>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</si>
  <si>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</si>
  <si>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</si>
  <si>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</si>
  <si>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</si>
  <si>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</si>
  <si>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</si>
  <si>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</si>
  <si>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</si>
  <si>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</si>
  <si>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</si>
  <si>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</si>
  <si>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</si>
  <si>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</si>
  <si>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</si>
  <si>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</si>
  <si>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</si>
  <si>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</si>
  <si>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</si>
  <si>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</si>
  <si>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</si>
  <si>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</si>
  <si>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</si>
  <si>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</si>
  <si>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</si>
  <si>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</si>
  <si>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</si>
  <si>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</si>
  <si>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</si>
  <si>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</si>
  <si>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</si>
  <si>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</si>
  <si>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</si>
  <si>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</si>
  <si>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</si>
  <si>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</si>
  <si>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</si>
  <si>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</si>
  <si>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</si>
  <si>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</si>
  <si>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</si>
  <si>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</si>
  <si>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</si>
  <si>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</si>
  <si>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</si>
  <si>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</si>
  <si>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</si>
  <si>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</si>
  <si>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</si>
  <si>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</si>
  <si>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</si>
  <si>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</si>
  <si>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</si>
  <si>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</si>
  <si>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</si>
  <si>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</si>
  <si>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</si>
  <si>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</si>
  <si>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</si>
  <si>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</si>
  <si>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</si>
  <si>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</si>
  <si>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</si>
  <si>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</si>
  <si>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</si>
  <si>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</si>
  <si>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</si>
  <si>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</si>
  <si>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</si>
  <si>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</si>
  <si>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</si>
  <si>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</si>
  <si>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</si>
  <si>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</si>
  <si>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</si>
  <si>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</si>
  <si>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</si>
  <si>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</si>
  <si>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</si>
  <si>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</si>
  <si>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</si>
  <si>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</si>
  <si>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</si>
  <si>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</si>
  <si>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</si>
  <si>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</si>
  <si>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</si>
  <si>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</si>
  <si>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</si>
  <si>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</si>
  <si>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</si>
  <si>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</si>
  <si>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</si>
  <si>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</si>
  <si>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</si>
  <si>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</si>
  <si>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</si>
  <si>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</si>
  <si>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</si>
  <si>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</si>
  <si>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</si>
  <si>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</si>
  <si>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</si>
  <si>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</si>
  <si>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</si>
  <si>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</si>
  <si>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</si>
  <si>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</si>
  <si>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</si>
  <si>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</si>
  <si>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</si>
  <si>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</si>
  <si>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</si>
  <si>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</si>
  <si>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</si>
  <si>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</si>
  <si>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</si>
  <si>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</si>
  <si>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</si>
  <si>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</si>
  <si>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</si>
  <si>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</si>
  <si>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</si>
  <si>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</si>
  <si>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</si>
  <si>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</si>
  <si>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</si>
  <si>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</si>
  <si>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</si>
  <si>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</si>
  <si>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</si>
  <si>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</si>
  <si>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</si>
  <si>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</si>
  <si>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</si>
  <si>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</si>
  <si>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</si>
  <si>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</si>
  <si>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</si>
  <si>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</si>
  <si>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</si>
  <si>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</si>
  <si>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</si>
  <si>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</si>
  <si>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</si>
  <si>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</si>
  <si>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</si>
  <si>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</si>
  <si>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</si>
  <si>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</si>
  <si>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</si>
  <si>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</si>
  <si>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</si>
  <si>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</si>
  <si>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</si>
  <si>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</si>
  <si>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</si>
  <si>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</si>
  <si>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</si>
  <si>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</si>
  <si>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</si>
  <si>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</si>
  <si>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</si>
  <si>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</si>
  <si>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</si>
  <si>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</si>
  <si>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</si>
  <si>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</si>
  <si>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</si>
  <si>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</si>
  <si>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</si>
  <si>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</si>
  <si>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</si>
  <si>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</si>
  <si>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</si>
  <si>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</si>
  <si>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</si>
  <si>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</si>
  <si>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</si>
  <si>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</si>
  <si>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</si>
  <si>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</si>
  <si>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</si>
  <si>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</si>
  <si>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</si>
  <si>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</si>
  <si>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</si>
  <si>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</si>
  <si>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</si>
  <si>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</si>
  <si>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</si>
  <si>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</si>
  <si>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</si>
  <si>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</si>
  <si>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</si>
  <si>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</si>
  <si>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</si>
  <si>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</si>
  <si>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</si>
  <si>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</si>
  <si>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</si>
  <si>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</si>
  <si>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</si>
  <si>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</si>
  <si>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</si>
  <si>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</si>
  <si>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</si>
  <si>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</si>
  <si>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</si>
  <si>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</si>
  <si>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</si>
  <si>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</si>
  <si>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</si>
  <si>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</si>
  <si>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</si>
  <si>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</si>
  <si>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</si>
  <si>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</si>
  <si>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</si>
  <si>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</si>
  <si>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</si>
  <si>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</si>
  <si>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</si>
  <si>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</si>
  <si>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</si>
  <si>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</si>
  <si>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</si>
  <si>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</si>
  <si>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</si>
  <si>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</si>
  <si>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</si>
  <si>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</si>
  <si>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</si>
  <si>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</si>
  <si>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</si>
  <si>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</si>
  <si>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</si>
  <si>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</si>
  <si>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</si>
  <si>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</si>
  <si>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</si>
  <si>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</si>
  <si>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</si>
  <si>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</si>
  <si>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</si>
  <si>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</si>
  <si>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</si>
  <si>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</si>
  <si>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</si>
  <si>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</si>
  <si>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</si>
  <si>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</si>
  <si>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</si>
  <si>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</si>
  <si>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</si>
  <si>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</si>
  <si>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</si>
  <si>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</si>
  <si>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</si>
  <si>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</si>
  <si>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</si>
  <si>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</si>
  <si>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</si>
  <si>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</si>
  <si>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</si>
  <si>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</si>
  <si>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</si>
  <si>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</si>
  <si>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</si>
  <si>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</si>
  <si>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</si>
  <si>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</si>
  <si>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</si>
  <si>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</si>
  <si>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</si>
  <si>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</si>
  <si>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</si>
  <si>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</si>
  <si>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</si>
  <si>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</si>
  <si>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</si>
  <si>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</si>
  <si>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</si>
  <si>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</si>
  <si>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</si>
  <si>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</si>
  <si>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</si>
  <si>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</si>
  <si>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</si>
  <si>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</si>
  <si>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</si>
  <si>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</si>
  <si>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</si>
  <si>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</si>
  <si>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</si>
  <si>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</si>
  <si>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</si>
  <si>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</si>
  <si>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</si>
  <si>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</si>
  <si>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</si>
  <si>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</si>
  <si>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</si>
  <si>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</si>
  <si>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</si>
  <si>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</si>
  <si>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</si>
  <si>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</si>
  <si>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</si>
  <si>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</si>
  <si>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</si>
  <si>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</si>
  <si>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</si>
  <si>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</si>
  <si>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</si>
  <si>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</si>
  <si>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</si>
  <si>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</si>
  <si>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</si>
  <si>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</si>
  <si>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</si>
  <si>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</si>
  <si>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</si>
  <si>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</si>
  <si>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</si>
  <si>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</si>
  <si>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</si>
  <si>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</si>
  <si>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</si>
  <si>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</si>
  <si>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</si>
  <si>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</si>
  <si>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</si>
  <si>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</si>
  <si>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</si>
  <si>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</si>
  <si>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</si>
  <si>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</si>
  <si>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</si>
  <si>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</si>
  <si>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</si>
  <si>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</si>
  <si>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</si>
  <si>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</si>
  <si>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</si>
  <si>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</si>
  <si>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</si>
  <si>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</si>
  <si>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</si>
  <si>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</si>
  <si>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</si>
  <si>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</si>
  <si>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</si>
  <si>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</si>
  <si>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</si>
  <si>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</si>
  <si>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</si>
  <si>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</si>
  <si>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</si>
  <si>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</si>
  <si>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</si>
  <si>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</si>
  <si>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</si>
  <si>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</si>
  <si>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</si>
  <si>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</si>
  <si>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</si>
  <si>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</si>
  <si>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</si>
  <si>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</si>
  <si>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</si>
  <si>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</si>
  <si>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</si>
  <si>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</si>
  <si>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</si>
  <si>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</si>
  <si>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</si>
  <si>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</si>
  <si>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</si>
  <si>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</si>
  <si>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</si>
  <si>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</si>
  <si>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</si>
  <si>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</si>
  <si>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</si>
  <si>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</si>
  <si>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</si>
  <si>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</si>
  <si>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</si>
  <si>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</si>
  <si>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</si>
  <si>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</si>
  <si>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</si>
  <si>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</si>
  <si>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</si>
  <si>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</si>
  <si>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</si>
  <si>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</si>
  <si>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</si>
  <si>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</si>
  <si>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</si>
  <si>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</si>
  <si>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</si>
  <si>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</si>
  <si>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</si>
  <si>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</si>
  <si>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</si>
  <si>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</si>
  <si>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</si>
  <si>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</si>
  <si>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</si>
  <si>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</si>
  <si>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</si>
  <si>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</si>
  <si>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</si>
  <si>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</si>
  <si>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</si>
  <si>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</si>
  <si>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</si>
  <si>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</si>
  <si>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</si>
  <si>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</si>
  <si>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</si>
  <si>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</si>
  <si>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</si>
  <si>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</si>
  <si>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</si>
  <si>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</si>
  <si>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</si>
  <si>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</si>
  <si>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</si>
  <si>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</si>
  <si>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</si>
  <si>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</si>
  <si>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</si>
  <si>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</si>
  <si>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</si>
  <si>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</si>
  <si>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</si>
  <si>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</si>
  <si>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</si>
  <si>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</si>
  <si>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</si>
  <si>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</si>
  <si>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</si>
  <si>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</si>
  <si>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</si>
  <si>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</si>
  <si>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</si>
  <si>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</si>
  <si>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</si>
  <si>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</si>
  <si>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</si>
  <si>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</si>
  <si>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</si>
  <si>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</si>
  <si>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</si>
  <si>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</si>
  <si>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</si>
  <si>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</si>
  <si>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</si>
  <si>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</si>
  <si>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</si>
  <si>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</si>
  <si>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</si>
  <si>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</si>
  <si>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</si>
  <si>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</si>
  <si>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</si>
  <si>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</si>
  <si>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</si>
  <si>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</si>
  <si>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</si>
  <si>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</si>
  <si>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</si>
  <si>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</si>
  <si>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</si>
  <si>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</si>
  <si>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</si>
  <si>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</si>
  <si>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</si>
  <si>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</si>
  <si>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</si>
  <si>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</si>
  <si>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</si>
  <si>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</si>
  <si>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</si>
  <si>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</si>
  <si>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</si>
  <si>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</si>
  <si>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</si>
  <si>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</si>
  <si>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</si>
  <si>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</si>
  <si>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</si>
  <si>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</si>
  <si>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</si>
  <si>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</si>
  <si>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</si>
  <si>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</si>
  <si>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</si>
  <si>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</si>
  <si>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</si>
  <si>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</si>
  <si>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</si>
  <si>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</si>
  <si>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</si>
  <si>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</si>
  <si>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</si>
  <si>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</si>
  <si>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</si>
  <si>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</si>
  <si>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</si>
  <si>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</si>
  <si>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</si>
  <si>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</si>
  <si>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</si>
  <si>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</si>
  <si>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</si>
  <si>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</si>
  <si>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</si>
  <si>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</si>
  <si>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</si>
  <si>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</si>
  <si>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</si>
  <si>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</si>
  <si>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</si>
  <si>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</si>
  <si>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</si>
  <si>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</si>
  <si>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</si>
  <si>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</si>
  <si>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</si>
  <si>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</si>
  <si>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</si>
  <si>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</si>
  <si>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</si>
  <si>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</si>
  <si>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</si>
  <si>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</si>
  <si>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</si>
  <si>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</si>
  <si>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</si>
  <si>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</si>
  <si>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</si>
  <si>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</si>
  <si>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</si>
  <si>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</si>
  <si>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</si>
  <si>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</si>
  <si>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</si>
  <si>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</si>
  <si>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</si>
  <si>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</si>
  <si>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</si>
  <si>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</si>
  <si>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</si>
  <si>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</si>
  <si>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</si>
  <si>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</si>
  <si>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</si>
  <si>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</si>
  <si>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</si>
  <si>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</si>
  <si>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</si>
  <si>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</si>
  <si>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</si>
  <si>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</si>
  <si>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</si>
  <si>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</si>
  <si>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</si>
  <si>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</si>
  <si>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</si>
  <si>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</si>
  <si>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</si>
  <si>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</si>
  <si>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</si>
  <si>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</si>
  <si>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</si>
  <si>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</si>
  <si>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</si>
  <si>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</si>
  <si>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</si>
  <si>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</si>
  <si>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</si>
  <si>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</si>
  <si>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</si>
  <si>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</si>
  <si>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</si>
  <si>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</si>
  <si>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</si>
  <si>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</si>
  <si>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</si>
  <si>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</si>
  <si>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</si>
  <si>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</si>
  <si>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</si>
  <si>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</si>
  <si>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</si>
  <si>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</si>
  <si>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</si>
  <si>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</si>
  <si>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</si>
  <si>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</si>
  <si>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</si>
  <si>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</si>
  <si>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</si>
  <si>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</si>
  <si>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</si>
  <si>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</si>
  <si>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</si>
  <si>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</si>
  <si>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</si>
  <si>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</si>
  <si>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</si>
  <si>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</si>
  <si>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</si>
  <si>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</si>
  <si>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</si>
  <si>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</si>
  <si>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</si>
  <si>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</si>
  <si>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</si>
  <si>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</si>
  <si>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</si>
  <si>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</si>
  <si>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</si>
  <si>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</si>
  <si>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</si>
  <si>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</si>
  <si>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</si>
  <si>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</si>
  <si>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</si>
  <si>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</si>
  <si>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</si>
  <si>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</si>
  <si>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</si>
  <si>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</si>
  <si>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</si>
  <si>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</si>
  <si>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</si>
  <si>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</si>
  <si>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</si>
  <si>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</si>
  <si>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</si>
  <si>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</si>
  <si>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</si>
  <si>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</si>
  <si>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</si>
  <si>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</si>
  <si>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</si>
  <si>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</si>
  <si>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</si>
  <si>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</si>
  <si>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</si>
  <si>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</si>
  <si>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</si>
  <si>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</si>
  <si>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</si>
  <si>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</si>
  <si>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</si>
  <si>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</si>
  <si>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</si>
  <si>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</si>
  <si>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</si>
  <si>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</si>
  <si>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</si>
  <si>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</si>
  <si>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</si>
  <si>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</si>
  <si>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</si>
  <si>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</si>
  <si>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</si>
  <si>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</si>
  <si>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</si>
  <si>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</si>
  <si>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</si>
  <si>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</si>
  <si>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</si>
  <si>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</si>
  <si>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</si>
  <si>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</si>
  <si>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</si>
  <si>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</si>
  <si>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</si>
  <si>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</si>
  <si>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</si>
  <si>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</si>
  <si>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</si>
  <si>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</si>
  <si>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</si>
  <si>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</si>
  <si>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</si>
  <si>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</si>
  <si>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</si>
  <si>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</si>
  <si>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</si>
  <si>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</si>
  <si>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</si>
  <si>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</si>
  <si>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</si>
  <si>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</si>
  <si>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</si>
  <si>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</si>
  <si>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</si>
  <si>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</si>
  <si>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</si>
  <si>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</si>
  <si>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</si>
  <si>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</si>
  <si>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</si>
  <si>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</si>
  <si>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</si>
  <si>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</si>
  <si>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</si>
  <si>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</si>
  <si>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</si>
  <si>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</si>
  <si>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</si>
  <si>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</si>
  <si>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</si>
  <si>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</si>
  <si>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</si>
  <si>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</si>
  <si>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</si>
  <si>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</si>
  <si>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</si>
  <si>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</si>
  <si>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</si>
  <si>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</si>
  <si>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</si>
  <si>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</si>
  <si>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</si>
  <si>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</si>
  <si>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</si>
  <si>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</si>
  <si>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</si>
  <si>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</si>
  <si>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</si>
  <si>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</si>
  <si>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</si>
  <si>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</si>
  <si>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</si>
  <si>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</si>
  <si>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</si>
  <si>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</si>
  <si>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</si>
  <si>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</si>
  <si>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</si>
  <si>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</si>
  <si>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</si>
  <si>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</si>
  <si>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</si>
  <si>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</si>
  <si>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</si>
  <si>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</si>
  <si>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</si>
  <si>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</si>
  <si>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</si>
  <si>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</si>
  <si>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</si>
  <si>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</si>
  <si>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</si>
  <si>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</si>
  <si>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</si>
  <si>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</si>
  <si>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</si>
  <si>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</si>
  <si>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</si>
  <si>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</si>
  <si>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</si>
  <si>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</si>
  <si>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</si>
  <si>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</si>
  <si>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</si>
  <si>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</si>
  <si>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</si>
  <si>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</si>
  <si>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</si>
  <si>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</si>
  <si>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</si>
  <si>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</si>
  <si>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</si>
  <si>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</si>
  <si>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</si>
  <si>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</si>
  <si>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</si>
  <si>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</si>
  <si>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</si>
  <si>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</si>
  <si>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</si>
  <si>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</si>
  <si>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</si>
  <si>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</si>
  <si>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</si>
  <si>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</si>
  <si>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</si>
  <si>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</si>
  <si>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</si>
  <si>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</si>
  <si>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</si>
  <si>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</si>
  <si>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</si>
  <si>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</si>
  <si>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</si>
  <si>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</si>
  <si>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</si>
  <si>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</si>
  <si>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</si>
  <si>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</si>
  <si>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</si>
  <si>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</si>
  <si>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</si>
  <si>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</si>
  <si>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</si>
  <si>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</si>
  <si>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</si>
  <si>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</si>
  <si>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</si>
  <si>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</si>
  <si>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</si>
  <si>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</si>
  <si>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</si>
  <si>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</si>
  <si>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</si>
  <si>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</si>
  <si>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</si>
  <si>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</si>
  <si>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</si>
  <si>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</si>
  <si>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</si>
  <si>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</si>
  <si>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</si>
  <si>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</si>
  <si>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</si>
  <si>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</si>
  <si>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</si>
  <si>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</si>
  <si>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</si>
  <si>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</si>
  <si>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</si>
  <si>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</si>
  <si>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</si>
  <si>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</si>
  <si>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</si>
  <si>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</si>
  <si>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</si>
  <si>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</si>
  <si>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</si>
  <si>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</si>
  <si>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</si>
  <si>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</si>
  <si>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</si>
  <si>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</si>
  <si>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</si>
  <si>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</si>
  <si>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</si>
  <si>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</si>
  <si>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</si>
  <si>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</si>
  <si>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</si>
  <si>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</si>
  <si>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</si>
  <si>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</si>
  <si>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</si>
  <si>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</si>
  <si>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</si>
  <si>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</si>
  <si>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</si>
  <si>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</si>
  <si>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</si>
  <si>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</si>
  <si>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</si>
  <si>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</si>
  <si>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</si>
  <si>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</si>
  <si>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</si>
  <si>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</si>
  <si>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</si>
  <si>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</si>
  <si>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</si>
  <si>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</si>
  <si>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</si>
  <si>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</si>
  <si>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</si>
  <si>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</si>
  <si>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</si>
  <si>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</si>
  <si>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</si>
  <si>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</si>
  <si>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</si>
  <si>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</si>
  <si>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</si>
  <si>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</si>
  <si>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</si>
  <si>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</si>
  <si>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</si>
  <si>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</si>
  <si>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</si>
  <si>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</si>
  <si>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</si>
  <si>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</si>
  <si>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</si>
  <si>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</si>
  <si>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</si>
  <si>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</si>
  <si>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</si>
  <si>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</si>
  <si>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</si>
  <si>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</si>
  <si>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</si>
  <si>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</si>
  <si>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</si>
  <si>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</si>
  <si>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</si>
  <si>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</si>
  <si>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</si>
  <si>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</si>
  <si>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</si>
  <si>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</si>
  <si>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</si>
  <si>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</si>
  <si>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</si>
  <si>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</si>
  <si>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</si>
  <si>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</si>
  <si>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</si>
  <si>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</si>
  <si>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</si>
  <si>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</si>
  <si>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</si>
  <si>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</si>
  <si>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</si>
  <si>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</si>
  <si>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</si>
  <si>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</si>
  <si>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</si>
  <si>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</si>
  <si>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</si>
  <si>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</si>
  <si>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</si>
  <si>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</si>
  <si>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</si>
  <si>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</si>
  <si>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</si>
  <si>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</si>
  <si>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</si>
  <si>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</si>
  <si>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</si>
  <si>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</si>
  <si>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</si>
  <si>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</si>
  <si>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</si>
  <si>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</si>
  <si>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</si>
  <si>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</si>
  <si>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</si>
  <si>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</si>
  <si>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</si>
  <si>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</si>
  <si>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</si>
  <si>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</si>
  <si>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</si>
  <si>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</si>
  <si>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</si>
  <si>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</si>
  <si>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</si>
  <si>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</si>
  <si>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</si>
  <si>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</si>
  <si>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</si>
  <si>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</si>
  <si>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</si>
  <si>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</si>
  <si>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</si>
  <si>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</si>
  <si>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</si>
  <si>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</si>
  <si>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</si>
  <si>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</si>
  <si>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</si>
  <si>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</si>
  <si>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</si>
  <si>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</si>
  <si>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</si>
  <si>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</si>
  <si>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</si>
  <si>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</si>
  <si>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</si>
  <si>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</si>
  <si>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</si>
  <si>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</si>
  <si>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</si>
  <si>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</si>
  <si>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</si>
  <si>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</si>
  <si>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</si>
  <si>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</si>
  <si>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</si>
  <si>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</si>
  <si>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</si>
  <si>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</si>
  <si>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</si>
  <si>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</si>
  <si>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</si>
  <si>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</si>
  <si>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</si>
  <si>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</si>
  <si>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</si>
  <si>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</si>
  <si>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</si>
  <si>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</si>
  <si>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</si>
  <si>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</si>
  <si>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</si>
  <si>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</si>
  <si>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</si>
  <si>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</si>
  <si>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</si>
  <si>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</si>
  <si>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</si>
  <si>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</si>
  <si>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</si>
  <si>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</si>
  <si>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</si>
  <si>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</si>
  <si>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</si>
  <si>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</si>
  <si>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</si>
  <si>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</si>
  <si>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</si>
  <si>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</si>
  <si>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</si>
  <si>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</si>
  <si>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</si>
  <si>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</si>
  <si>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</si>
  <si>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</si>
  <si>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</si>
  <si>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</si>
  <si>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</si>
  <si>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</si>
  <si>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</si>
  <si>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</si>
  <si>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</si>
  <si>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</si>
  <si>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</si>
  <si>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</si>
  <si>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</si>
  <si>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</si>
  <si>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</si>
  <si>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</si>
  <si>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</si>
  <si>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</si>
  <si>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</si>
  <si>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</si>
  <si>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</si>
  <si>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</si>
  <si>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</si>
  <si>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</si>
  <si>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</si>
  <si>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</si>
  <si>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</si>
  <si>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</si>
  <si>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</si>
  <si>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</si>
  <si>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</si>
  <si>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</si>
  <si>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</si>
  <si>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</si>
  <si>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</si>
  <si>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</si>
  <si>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</si>
  <si>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</si>
  <si>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</si>
  <si>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</si>
  <si>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</si>
  <si>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</si>
  <si>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</si>
  <si>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</si>
  <si>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</si>
  <si>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</si>
  <si>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</si>
  <si>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</si>
  <si>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</si>
  <si>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</si>
  <si>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</si>
  <si>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</si>
  <si>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</si>
  <si>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</si>
  <si>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</si>
  <si>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</si>
  <si>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</si>
  <si>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</si>
  <si>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</si>
  <si>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</si>
  <si>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</si>
  <si>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</si>
  <si>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</si>
  <si>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</si>
  <si>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</si>
  <si>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</si>
  <si>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</si>
  <si>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</si>
  <si>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</si>
  <si>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</si>
  <si>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</si>
  <si>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</si>
  <si>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</si>
  <si>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</si>
  <si>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</si>
  <si>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</si>
  <si>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</si>
  <si>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</si>
  <si>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</si>
  <si>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</si>
  <si>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</si>
  <si>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</si>
  <si>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</si>
  <si>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</si>
  <si>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</si>
  <si>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</si>
  <si>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</si>
  <si>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</si>
  <si>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</si>
  <si>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</si>
  <si>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</si>
  <si>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</si>
  <si>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</si>
  <si>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</si>
  <si>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</si>
  <si>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</si>
  <si>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</si>
  <si>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</si>
  <si>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</si>
  <si>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</si>
  <si>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</si>
  <si>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</si>
  <si>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</si>
  <si>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</si>
  <si>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</si>
  <si>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</si>
  <si>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</si>
  <si>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</si>
  <si>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</si>
  <si>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</si>
  <si>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</si>
  <si>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</si>
  <si>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</si>
  <si>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</si>
  <si>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</si>
  <si>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</si>
  <si>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</si>
  <si>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</si>
  <si>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</si>
  <si>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</si>
  <si>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</si>
  <si>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</si>
  <si>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</si>
  <si>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</si>
  <si>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</si>
  <si>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</si>
  <si>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</si>
  <si>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</si>
  <si>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</si>
  <si>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</si>
  <si>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</si>
  <si>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</si>
  <si>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</si>
  <si>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</si>
  <si>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</si>
  <si>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</si>
  <si>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</si>
  <si>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</si>
  <si>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</si>
  <si>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</si>
  <si>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</si>
  <si>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</si>
  <si>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</si>
  <si>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</si>
  <si>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</si>
  <si>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</si>
  <si>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</si>
  <si>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</si>
  <si>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</si>
  <si>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</si>
  <si>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</si>
  <si>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</si>
  <si>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</si>
  <si>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</si>
  <si>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</si>
  <si>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</si>
  <si>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</si>
  <si>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</si>
  <si>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</si>
  <si>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</si>
  <si>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</si>
  <si>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</si>
  <si>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</si>
  <si>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</si>
  <si>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</si>
  <si>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</si>
  <si>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</si>
  <si>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</si>
  <si>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</si>
  <si>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</si>
  <si>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</si>
  <si>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</si>
  <si>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</si>
  <si>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</si>
  <si>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</si>
  <si>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</si>
  <si>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</si>
  <si>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</si>
  <si>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</si>
  <si>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</si>
  <si>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</si>
  <si>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</si>
  <si>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</si>
  <si>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</si>
  <si>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</si>
  <si>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</si>
  <si>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</si>
  <si>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</si>
  <si>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</si>
  <si>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</si>
  <si>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</si>
  <si>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</si>
  <si>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</si>
  <si>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</si>
  <si>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</si>
  <si>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</si>
  <si>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</si>
  <si>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</si>
  <si>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</si>
  <si>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</si>
  <si>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</si>
  <si>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</si>
  <si>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</si>
  <si>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</si>
  <si>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</si>
  <si>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</si>
  <si>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</si>
  <si>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</si>
  <si>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</si>
  <si>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</si>
  <si>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</si>
  <si>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</si>
  <si>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</si>
  <si>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</si>
  <si>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</si>
  <si>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</si>
  <si>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</si>
  <si>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</si>
  <si>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</si>
  <si>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</si>
  <si>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</si>
  <si>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</si>
  <si>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</si>
  <si>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</si>
  <si>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</si>
  <si>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</si>
  <si>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</si>
  <si>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</si>
  <si>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</si>
  <si>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</si>
  <si>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</si>
  <si>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</si>
  <si>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</si>
  <si>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</si>
  <si>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</si>
  <si>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</si>
  <si>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</si>
  <si>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</si>
  <si>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</si>
  <si>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</si>
  <si>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</si>
  <si>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</si>
  <si>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</si>
  <si>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</si>
  <si>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</si>
  <si>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</si>
  <si>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</si>
  <si>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</si>
  <si>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</si>
  <si>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</si>
  <si>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</si>
  <si>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</si>
  <si>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</si>
  <si>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</si>
  <si>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</si>
  <si>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</si>
  <si>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</si>
  <si>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</si>
  <si>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</si>
  <si>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</si>
  <si>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</si>
  <si>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</si>
  <si>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</si>
  <si>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</si>
  <si>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</si>
  <si>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</si>
  <si>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</si>
  <si>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</si>
  <si>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</si>
  <si>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</si>
  <si>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</si>
  <si>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</si>
  <si>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</si>
  <si>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</si>
  <si>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</si>
  <si>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</si>
  <si>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</si>
  <si>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</si>
  <si>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</si>
  <si>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</si>
  <si>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</si>
  <si>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</si>
  <si>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</si>
  <si>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</si>
  <si>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</si>
  <si>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</si>
  <si>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</si>
  <si>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</si>
  <si>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</si>
  <si>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</si>
  <si>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</si>
  <si>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</si>
  <si>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</si>
  <si>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</si>
  <si>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</si>
  <si>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</si>
  <si>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</si>
  <si>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</si>
  <si>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</si>
  <si>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</si>
  <si>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</si>
  <si>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</si>
  <si>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</si>
  <si>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</si>
  <si>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</si>
  <si>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</si>
  <si>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</si>
  <si>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</si>
  <si>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</si>
  <si>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</si>
  <si>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</si>
  <si>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</si>
  <si>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</si>
  <si>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</si>
  <si>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</si>
  <si>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</si>
  <si>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</si>
  <si>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</si>
  <si>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</si>
  <si>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</si>
  <si>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</si>
  <si>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</si>
  <si>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</si>
  <si>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</si>
  <si>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</si>
  <si>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</si>
  <si>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</si>
  <si>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</si>
  <si>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</si>
  <si>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</si>
  <si>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</si>
  <si>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</si>
  <si>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</si>
  <si>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</si>
  <si>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</si>
  <si>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</si>
  <si>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</si>
  <si>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</si>
  <si>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</si>
  <si>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</si>
  <si>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</si>
  <si>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</si>
  <si>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</si>
  <si>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</si>
  <si>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</si>
  <si>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</si>
  <si>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</si>
  <si>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</si>
  <si>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</si>
  <si>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</si>
  <si>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</si>
  <si>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</si>
  <si>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</si>
  <si>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</si>
  <si>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</si>
  <si>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</si>
  <si>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</si>
  <si>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</si>
  <si>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</si>
  <si>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</si>
  <si>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</si>
  <si>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</si>
  <si>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</si>
  <si>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</si>
  <si>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</si>
  <si>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</si>
  <si>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</si>
  <si>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</si>
  <si>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</si>
  <si>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</si>
  <si>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</si>
  <si>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</si>
  <si>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</si>
  <si>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</si>
  <si>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</si>
  <si>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</si>
  <si>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</si>
  <si>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</si>
  <si>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</si>
  <si>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</si>
  <si>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</si>
  <si>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</si>
  <si>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</si>
  <si>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</si>
  <si>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</si>
  <si>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</si>
  <si>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</si>
  <si>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</si>
  <si>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</si>
  <si>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</si>
  <si>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</si>
  <si>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</si>
  <si>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</si>
  <si>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</si>
  <si>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</si>
  <si>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</si>
  <si>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</si>
  <si>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</si>
  <si>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</si>
  <si>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</si>
  <si>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</si>
  <si>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</si>
  <si>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</si>
  <si>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</si>
  <si>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</si>
  <si>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</si>
  <si>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</si>
  <si>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</si>
  <si>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</si>
  <si>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</si>
  <si>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</si>
  <si>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</si>
  <si>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</si>
  <si>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</si>
  <si>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</si>
  <si>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</si>
  <si>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</si>
  <si>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</si>
  <si>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</si>
  <si>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</si>
  <si>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</si>
  <si>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</si>
  <si>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</si>
  <si>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</si>
  <si>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</si>
  <si>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</si>
  <si>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</si>
  <si>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</si>
  <si>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</si>
  <si>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</si>
  <si>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</si>
  <si>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</si>
  <si>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</si>
  <si>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</si>
  <si>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</si>
  <si>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</si>
  <si>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</si>
  <si>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</si>
  <si>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</si>
  <si>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</si>
  <si>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</si>
  <si>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</si>
  <si>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</si>
  <si>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</si>
  <si>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</si>
  <si>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</si>
  <si>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</si>
  <si>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</si>
  <si>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</si>
  <si>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</si>
  <si>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</si>
  <si>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</si>
  <si>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</si>
  <si>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</si>
  <si>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</si>
  <si>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</si>
  <si>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</si>
  <si>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</si>
  <si>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</si>
  <si>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</si>
  <si>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</si>
  <si>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</si>
  <si>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</si>
  <si>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</si>
  <si>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</si>
  <si>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</si>
  <si>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</si>
  <si>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</si>
  <si>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</si>
  <si>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</si>
  <si>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</si>
  <si>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</si>
  <si>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</si>
  <si>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</si>
  <si>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</si>
  <si>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</si>
  <si>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</si>
  <si>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</si>
  <si>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</si>
  <si>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</si>
  <si>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</si>
  <si>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</si>
  <si>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</si>
  <si>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</si>
  <si>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</si>
  <si>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</si>
  <si>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</si>
  <si>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</si>
  <si>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</si>
  <si>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</si>
  <si>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</si>
  <si>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</si>
  <si>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</si>
  <si>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</si>
  <si>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</si>
  <si>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</si>
  <si>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</si>
  <si>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</si>
  <si>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</si>
  <si>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</si>
  <si>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</si>
  <si>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</si>
  <si>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</si>
  <si>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</si>
  <si>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</si>
  <si>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</si>
  <si>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</si>
  <si>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</si>
  <si>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</si>
  <si>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</si>
  <si>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</si>
  <si>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</si>
  <si>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</si>
  <si>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</si>
  <si>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</si>
  <si>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</si>
  <si>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</si>
  <si>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</si>
  <si>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</si>
  <si>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</si>
  <si>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</si>
  <si>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</si>
  <si>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</si>
  <si>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</si>
  <si>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</si>
  <si>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</si>
  <si>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</si>
  <si>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</si>
  <si>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</si>
  <si>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</si>
  <si>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</si>
  <si>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</si>
  <si>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</si>
  <si>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</si>
  <si>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</si>
  <si>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</si>
  <si>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</si>
  <si>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</si>
  <si>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</si>
  <si>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</si>
  <si>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</si>
  <si>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</si>
  <si>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</si>
  <si>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</si>
  <si>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</si>
  <si>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</si>
  <si>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</si>
  <si>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</si>
  <si>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</si>
  <si>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</si>
  <si>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</si>
  <si>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</si>
  <si>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</si>
  <si>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</si>
  <si>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</si>
  <si>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</si>
  <si>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</si>
  <si>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</si>
  <si>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</si>
  <si>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</si>
  <si>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</si>
  <si>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</si>
  <si>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</si>
  <si>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</si>
  <si>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</si>
  <si>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</si>
  <si>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</si>
  <si>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</si>
  <si>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</si>
  <si>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</si>
  <si>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</si>
  <si>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</si>
  <si>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</si>
  <si>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</si>
  <si>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</si>
  <si>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</si>
  <si>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</si>
  <si>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</si>
  <si>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</si>
  <si>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</si>
  <si>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</si>
  <si>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</si>
  <si>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</si>
  <si>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</si>
  <si>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</si>
  <si>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</si>
  <si>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</si>
  <si>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</si>
  <si>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</si>
  <si>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</si>
  <si>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</si>
  <si>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</si>
  <si>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</si>
  <si>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</si>
  <si>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</si>
  <si>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</si>
  <si>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</si>
  <si>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</si>
  <si>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</si>
  <si>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</si>
  <si>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</si>
  <si>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</si>
  <si>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</si>
  <si>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</si>
  <si>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</si>
  <si>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</si>
  <si>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</si>
  <si>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</si>
  <si>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</si>
  <si>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</si>
  <si>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</si>
  <si>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</si>
  <si>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</si>
  <si>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</si>
  <si>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</si>
  <si>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</si>
  <si>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</si>
  <si>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</si>
  <si>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</si>
  <si>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</si>
  <si>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</si>
  <si>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</si>
  <si>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</si>
  <si>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</si>
  <si>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</si>
  <si>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</si>
  <si>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</si>
  <si>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</si>
  <si>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</si>
  <si>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</si>
  <si>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</si>
  <si>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</si>
  <si>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</si>
  <si>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</si>
  <si>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</si>
  <si>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</si>
  <si>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</si>
  <si>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</si>
  <si>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</si>
  <si>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</si>
  <si>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</si>
  <si>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</si>
  <si>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</si>
  <si>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</si>
  <si>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</si>
  <si>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</si>
  <si>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</si>
  <si>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</si>
  <si>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</si>
  <si>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</si>
  <si>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</si>
  <si>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</si>
  <si>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</si>
  <si>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</si>
  <si>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</si>
  <si>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</si>
  <si>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</si>
  <si>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</si>
  <si>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</si>
  <si>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</si>
  <si>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</si>
  <si>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</si>
  <si>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</si>
  <si>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</si>
  <si>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</si>
  <si>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</si>
  <si>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</si>
  <si>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</si>
  <si>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</si>
  <si>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</si>
  <si>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</si>
  <si>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</si>
  <si>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</si>
  <si>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</si>
  <si>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</si>
  <si>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</si>
  <si>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</si>
  <si>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</si>
  <si>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</si>
  <si>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</si>
  <si>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</si>
  <si>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</si>
  <si>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</si>
  <si>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</si>
  <si>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</si>
  <si>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</si>
  <si>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</si>
  <si>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</si>
  <si>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</si>
  <si>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</si>
  <si>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</si>
  <si>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</si>
  <si>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</si>
  <si>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</si>
  <si>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</si>
  <si>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</si>
  <si>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</si>
  <si>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</si>
  <si>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</si>
  <si>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</si>
  <si>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</si>
  <si>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</si>
  <si>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</si>
  <si>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</si>
  <si>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</si>
  <si>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</si>
  <si>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</si>
  <si>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</si>
  <si>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</si>
  <si>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</si>
  <si>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</si>
  <si>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</si>
  <si>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</si>
  <si>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</si>
  <si>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</si>
  <si>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</si>
  <si>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</si>
  <si>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</si>
  <si>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</si>
  <si>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</si>
  <si>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</si>
  <si>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</si>
  <si>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</si>
  <si>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</si>
  <si>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</si>
  <si>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</si>
  <si>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</si>
  <si>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</si>
  <si>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</si>
  <si>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</si>
  <si>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</si>
  <si>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</si>
  <si>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</si>
  <si>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</si>
  <si>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</si>
  <si>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</si>
  <si>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</si>
  <si>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</si>
  <si>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</si>
  <si>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</si>
  <si>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</si>
  <si>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</si>
  <si>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</si>
  <si>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</si>
  <si>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</si>
  <si>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</si>
  <si>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</si>
  <si>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</si>
  <si>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</si>
  <si>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</si>
  <si>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</si>
  <si>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</si>
  <si>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</si>
  <si>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</si>
  <si>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</si>
  <si>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</si>
  <si>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</si>
  <si>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</si>
  <si>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</si>
  <si>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</si>
  <si>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</si>
  <si>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</si>
  <si>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</si>
  <si>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</si>
  <si>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</si>
  <si>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</si>
  <si>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</si>
  <si>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</si>
  <si>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</si>
  <si>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</si>
  <si>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</si>
  <si>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</si>
  <si>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</si>
  <si>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</si>
  <si>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</si>
  <si>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</si>
  <si>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</si>
  <si>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</si>
  <si>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</si>
  <si>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</si>
  <si>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</si>
  <si>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</si>
  <si>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</si>
  <si>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</si>
  <si>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</si>
  <si>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</si>
  <si>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</si>
  <si>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</si>
  <si>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</si>
  <si>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</si>
  <si>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</si>
  <si>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</si>
  <si>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</si>
  <si>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</si>
  <si>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</si>
  <si>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</si>
  <si>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</si>
  <si>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</si>
  <si>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</si>
  <si>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</si>
  <si>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</si>
  <si>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</si>
  <si>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</si>
  <si>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</si>
  <si>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</si>
  <si>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</si>
  <si>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</si>
  <si>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</si>
  <si>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</si>
  <si>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</si>
  <si>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</si>
  <si>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</si>
  <si>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</si>
  <si>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</si>
  <si>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</si>
  <si>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</si>
  <si>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</si>
  <si>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</si>
  <si>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</si>
  <si>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</si>
  <si>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</si>
  <si>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</si>
  <si>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</si>
  <si>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</si>
  <si>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</si>
  <si>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</si>
  <si>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</si>
  <si>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</si>
  <si>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</si>
  <si>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</si>
  <si>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</si>
  <si>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</si>
  <si>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</si>
  <si>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</si>
  <si>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</si>
  <si>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</si>
  <si>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</si>
  <si>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</si>
  <si>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</si>
  <si>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</si>
  <si>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</si>
  <si>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</si>
  <si>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</si>
  <si>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</si>
  <si>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</si>
  <si>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</si>
  <si>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</si>
  <si>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</si>
  <si>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</si>
  <si>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</si>
  <si>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</si>
  <si>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</si>
  <si>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</si>
  <si>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</si>
  <si>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</si>
  <si>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</si>
  <si>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</si>
  <si>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</si>
  <si>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</si>
  <si>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</si>
  <si>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</si>
  <si>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</si>
  <si>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</si>
  <si>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</si>
  <si>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</si>
  <si>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</si>
  <si>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</si>
  <si>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</si>
  <si>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</si>
  <si>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</si>
  <si>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</si>
  <si>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</si>
  <si>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</si>
  <si>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</si>
  <si>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</si>
  <si>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</si>
  <si>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</si>
  <si>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</si>
  <si>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</si>
  <si>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</si>
  <si>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</si>
  <si>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</si>
  <si>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</si>
  <si>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</si>
  <si>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</si>
  <si>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</si>
  <si>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</si>
  <si>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</si>
  <si>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</si>
  <si>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</si>
  <si>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</si>
  <si>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</si>
  <si>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</si>
  <si>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</si>
  <si>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</si>
  <si>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</si>
  <si>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</si>
  <si>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</si>
  <si>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</si>
  <si>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</si>
  <si>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</si>
  <si>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</si>
  <si>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</si>
  <si>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</si>
  <si>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</si>
  <si>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</si>
  <si>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</si>
  <si>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</si>
  <si>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</si>
  <si>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</si>
  <si>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</si>
  <si>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</si>
  <si>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</si>
  <si>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</si>
  <si>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</si>
  <si>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</si>
  <si>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</si>
  <si>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</si>
  <si>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</si>
  <si>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</si>
  <si>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</si>
  <si>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</si>
  <si>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</si>
  <si>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</si>
  <si>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</si>
  <si>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</si>
  <si>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</si>
  <si>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</si>
  <si>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</si>
  <si>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</si>
  <si>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</si>
  <si>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</si>
  <si>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</si>
  <si>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</si>
  <si>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</si>
  <si>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</si>
  <si>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</si>
  <si>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</si>
  <si>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</si>
  <si>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</si>
  <si>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</si>
  <si>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</si>
  <si>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</si>
  <si>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</si>
  <si>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</si>
  <si>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</si>
  <si>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</si>
  <si>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</si>
  <si>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</si>
  <si>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</si>
  <si>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</si>
  <si>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</si>
  <si>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</si>
  <si>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</si>
  <si>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</si>
  <si>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</si>
  <si>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</si>
  <si>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</si>
  <si>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</si>
  <si>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</si>
  <si>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</si>
  <si>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</si>
  <si>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</si>
  <si>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</si>
  <si>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</si>
  <si>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</si>
  <si>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</si>
  <si>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</si>
  <si>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</si>
  <si>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</si>
  <si>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</si>
  <si>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</si>
  <si>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</si>
  <si>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</si>
  <si>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</si>
  <si>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</si>
  <si>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</si>
  <si>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</si>
  <si>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</si>
  <si>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</si>
  <si>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</si>
  <si>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</si>
  <si>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</si>
  <si>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</si>
  <si>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</si>
  <si>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</si>
  <si>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</si>
  <si>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</si>
  <si>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</si>
  <si>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</si>
  <si>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</si>
  <si>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</si>
  <si>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</si>
  <si>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</si>
  <si>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</si>
  <si>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</si>
  <si>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</si>
  <si>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</si>
  <si>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</si>
  <si>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</si>
  <si>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</si>
  <si>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</si>
  <si>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</si>
  <si>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</si>
  <si>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</si>
  <si>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</si>
  <si>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</si>
  <si>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</si>
  <si>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</si>
  <si>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</si>
  <si>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</si>
  <si>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</si>
  <si>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</si>
  <si>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</si>
  <si>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</si>
  <si>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</si>
  <si>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</si>
  <si>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</si>
  <si>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</si>
  <si>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</si>
  <si>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</si>
  <si>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</si>
  <si>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</si>
  <si>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</si>
  <si>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</si>
  <si>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</si>
  <si>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</si>
  <si>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</si>
  <si>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</si>
  <si>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</si>
  <si>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</si>
  <si>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</si>
  <si>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</si>
  <si>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</si>
  <si>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</si>
  <si>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</si>
  <si>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</si>
  <si>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</si>
  <si>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</si>
  <si>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</si>
  <si>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</si>
  <si>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</si>
  <si>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</si>
  <si>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</si>
  <si>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</si>
  <si>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</si>
  <si>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</si>
  <si>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</si>
  <si>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</si>
  <si>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</si>
  <si>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</si>
  <si>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</si>
  <si>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</si>
  <si>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</si>
  <si>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</si>
  <si>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</si>
  <si>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</si>
  <si>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</si>
  <si>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</si>
  <si>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</si>
  <si>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</si>
  <si>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</si>
  <si>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</si>
  <si>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</si>
  <si>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</si>
  <si>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</si>
  <si>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</si>
  <si>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</si>
  <si>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</si>
  <si>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</si>
  <si>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</si>
  <si>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</si>
  <si>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</si>
  <si>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</si>
  <si>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</si>
  <si>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</si>
  <si>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</si>
  <si>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</si>
  <si>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</si>
  <si>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</si>
  <si>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</si>
  <si>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</si>
  <si>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</si>
  <si>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</si>
  <si>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</si>
  <si>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</si>
  <si>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</si>
  <si>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</si>
  <si>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</si>
  <si>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</si>
  <si>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</si>
  <si>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</si>
  <si>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</si>
  <si>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</si>
  <si>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</si>
  <si>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</si>
  <si>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</si>
  <si>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</si>
  <si>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</si>
  <si>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</si>
  <si>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</si>
  <si>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</si>
  <si>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</si>
  <si>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</si>
  <si>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</si>
  <si>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</si>
  <si>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</si>
  <si>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</si>
  <si>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</si>
  <si>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</si>
  <si>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</si>
  <si>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</si>
  <si>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</si>
  <si>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</si>
  <si>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</si>
  <si>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</si>
  <si>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</si>
  <si>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</si>
  <si>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</si>
  <si>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</si>
  <si>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</si>
  <si>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</si>
  <si>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</si>
  <si>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</si>
  <si>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</si>
  <si>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</si>
  <si>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</si>
  <si>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</si>
  <si>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</si>
  <si>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</si>
  <si>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</si>
  <si>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</si>
  <si>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</si>
  <si>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</si>
  <si>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</si>
  <si>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</si>
  <si>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</si>
  <si>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</si>
  <si>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</si>
  <si>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</si>
  <si>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</si>
  <si>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</si>
  <si>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</si>
  <si>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</si>
  <si>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</si>
  <si>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</si>
  <si>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</si>
  <si>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</si>
  <si>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</si>
  <si>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</si>
  <si>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</si>
  <si>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</si>
  <si>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</si>
  <si>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</si>
  <si>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</si>
  <si>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</si>
  <si>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</si>
  <si>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</si>
  <si>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</si>
  <si>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</si>
  <si>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</si>
  <si>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</si>
  <si>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</si>
  <si>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</si>
  <si>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</si>
  <si>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</si>
  <si>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</si>
  <si>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</si>
  <si>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</si>
  <si>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</si>
  <si>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</si>
  <si>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</si>
  <si>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</si>
  <si>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</si>
  <si>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</si>
  <si>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</si>
  <si>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</si>
  <si>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</si>
  <si>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</si>
  <si>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</si>
  <si>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</si>
  <si>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</si>
  <si>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</si>
  <si>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</si>
  <si>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</si>
  <si>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</si>
  <si>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</si>
  <si>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</si>
  <si>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</si>
  <si>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</si>
  <si>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</si>
  <si>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</si>
  <si>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</si>
  <si>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</si>
  <si>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</si>
  <si>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</si>
  <si>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</si>
  <si>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</si>
  <si>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</si>
  <si>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</si>
  <si>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</si>
  <si>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</si>
  <si>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</si>
  <si>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</si>
  <si>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</si>
  <si>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</si>
  <si>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</si>
  <si>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</si>
  <si>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</si>
  <si>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</si>
  <si>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</si>
  <si>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</si>
  <si>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</si>
  <si>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</si>
  <si>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</si>
  <si>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</si>
  <si>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</si>
  <si>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</si>
  <si>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</si>
  <si>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</si>
  <si>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</si>
  <si>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</si>
  <si>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</si>
  <si>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</si>
  <si>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</si>
  <si>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</si>
  <si>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</si>
  <si>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</si>
  <si>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</si>
  <si>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</si>
  <si>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</si>
  <si>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</si>
  <si>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</si>
  <si>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</si>
  <si>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</si>
  <si>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</si>
  <si>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</si>
  <si>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</si>
  <si>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</si>
  <si>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</si>
  <si>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</si>
  <si>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</si>
  <si>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</si>
  <si>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</si>
  <si>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</si>
  <si>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</si>
  <si>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</si>
  <si>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</si>
  <si>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</si>
  <si>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</si>
  <si>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</si>
  <si>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</si>
  <si>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</si>
  <si>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</si>
  <si>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</si>
  <si>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</si>
  <si>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</si>
  <si>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</si>
  <si>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</si>
  <si>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</si>
  <si>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</si>
  <si>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</si>
  <si>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</si>
  <si>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</si>
  <si>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</si>
  <si>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</si>
  <si>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</si>
  <si>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</si>
  <si>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</si>
  <si>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</si>
  <si>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</si>
  <si>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</si>
  <si>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</si>
  <si>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</si>
  <si>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</si>
  <si>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</si>
  <si>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</si>
  <si>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</si>
  <si>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</si>
  <si>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</si>
  <si>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</si>
  <si>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</si>
  <si>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</si>
  <si>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</si>
  <si>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</si>
  <si>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</si>
  <si>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</si>
  <si>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</si>
  <si>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</si>
  <si>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</si>
  <si>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</si>
  <si>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</si>
  <si>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</si>
  <si>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</si>
  <si>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</si>
  <si>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</si>
  <si>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</si>
  <si>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</si>
  <si>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</si>
  <si>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</si>
  <si>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</si>
  <si>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</si>
  <si>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</si>
  <si>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</si>
  <si>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</si>
  <si>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</si>
  <si>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</si>
  <si>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</si>
  <si>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</si>
  <si>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</si>
  <si>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</si>
  <si>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</si>
  <si>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</si>
  <si>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</si>
  <si>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</si>
  <si>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</si>
  <si>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</si>
  <si>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</si>
  <si>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</si>
  <si>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</si>
  <si>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</si>
  <si>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</si>
  <si>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</si>
  <si>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</si>
  <si>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</si>
  <si>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</si>
  <si>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</si>
  <si>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</si>
  <si>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</si>
  <si>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</si>
  <si>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</si>
  <si>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</si>
  <si>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</si>
  <si>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</si>
  <si>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</si>
  <si>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</si>
  <si>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</si>
  <si>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</si>
  <si>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</si>
  <si>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</si>
  <si>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</si>
  <si>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</si>
  <si>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</si>
  <si>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</si>
  <si>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</si>
  <si>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</si>
  <si>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</si>
  <si>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</si>
  <si>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</si>
  <si>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</si>
  <si>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</si>
  <si>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</si>
  <si>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</si>
  <si>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</si>
  <si>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</si>
  <si>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</si>
  <si>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</si>
  <si>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</si>
  <si>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</si>
  <si>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</si>
  <si>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</si>
  <si>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</si>
  <si>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</si>
  <si>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</si>
  <si>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</si>
  <si>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</si>
  <si>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</si>
  <si>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</si>
  <si>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</si>
  <si>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</si>
  <si>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</si>
  <si>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</si>
  <si>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</si>
  <si>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</si>
  <si>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</si>
  <si>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</si>
  <si>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</si>
  <si>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</si>
  <si>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</si>
  <si>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</si>
  <si>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</si>
  <si>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</si>
  <si>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</si>
  <si>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</si>
  <si>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</si>
  <si>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</si>
  <si>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</si>
  <si>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</si>
  <si>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</si>
  <si>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</si>
  <si>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</si>
  <si>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</si>
  <si>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</si>
  <si>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</si>
  <si>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</si>
  <si>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</si>
  <si>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</si>
  <si>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</si>
  <si>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</si>
  <si>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</si>
  <si>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</si>
  <si>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</si>
  <si>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</si>
  <si>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</si>
  <si>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</si>
  <si>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</si>
  <si>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</si>
  <si>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</si>
  <si>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</si>
  <si>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</si>
  <si>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</si>
  <si>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</si>
  <si>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</si>
  <si>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</si>
  <si>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</si>
  <si>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</si>
  <si>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</si>
  <si>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</si>
  <si>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</si>
  <si>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</si>
  <si>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</si>
  <si>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</si>
  <si>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</si>
  <si>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</si>
  <si>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</si>
  <si>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</si>
  <si>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</si>
  <si>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</si>
  <si>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</si>
  <si>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</si>
  <si>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</si>
  <si>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</si>
  <si>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</si>
  <si>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</si>
  <si>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</si>
  <si>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</si>
  <si>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</si>
  <si>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</si>
  <si>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</si>
  <si>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</si>
  <si>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</si>
  <si>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2021-52-20000105.0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</si>
</sst>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85" zoomScaleNormal="85" zoomScaleSheetLayoutView="40" zoomScalePageLayoutView="40" workbookViewId="0">
      <selection activeCell="L28" sqref="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7" t="str">
        <f>HYPERLINK("#MI_Oferente_Singular!A114","CAPACIDAD RESIDUAL")</f>
        <v>CAPACIDAD RESIDUAL</v>
      </c>
      <c r="F8" s="238"/>
      <c r="G8" s="23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7" t="str">
        <f>HYPERLINK("#MI_Oferente_Singular!A162","TALENTO HUMANO")</f>
        <v>TALENTO HUMANO</v>
      </c>
      <c r="F9" s="238"/>
      <c r="G9" s="23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7" t="str">
        <f>HYPERLINK("#MI_Oferente_Singular!F162","INFRAESTRUCTURA")</f>
        <v>INFRAESTRUCTURA</v>
      </c>
      <c r="F10" s="238"/>
      <c r="G10" s="23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21" t="s">
        <v>8</v>
      </c>
      <c r="M15" s="22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240"/>
      <c r="I20" s="141" t="s">
        <v>110</v>
      </c>
      <c r="J20" s="142" t="s">
        <v>806</v>
      </c>
      <c r="K20" s="143"/>
      <c r="L20" s="144"/>
      <c r="M20" s="144">
        <v>44561</v>
      </c>
      <c r="N20" s="128">
        <f>+(M20-L20)/30</f>
        <v>1485.3666666666666</v>
      </c>
      <c r="O20" s="131"/>
      <c r="U20" s="127"/>
      <c r="V20" s="105">
        <f ca="1">NOW()</f>
        <v>44193.899981134258</v>
      </c>
      <c r="W20" s="105">
        <f ca="1">NOW()</f>
        <v>44193.899981134258</v>
      </c>
    </row>
    <row r="21" spans="1:23" ht="30" customHeight="1" outlineLevel="1" x14ac:dyDescent="0.25">
      <c r="A21" s="9"/>
      <c r="B21" s="71"/>
      <c r="C21" s="5"/>
      <c r="D21" s="5"/>
      <c r="E21" s="5"/>
      <c r="F21" s="5"/>
      <c r="G21" s="5"/>
      <c r="H21" s="70"/>
      <c r="I21" s="141" t="s">
        <v>110</v>
      </c>
      <c r="J21" s="142" t="s">
        <v>809</v>
      </c>
      <c r="K21" s="143"/>
      <c r="L21" s="144"/>
      <c r="M21" s="144">
        <v>44561</v>
      </c>
      <c r="N21" s="128">
        <f t="shared" ref="N21:N35" si="0">+(M21-L21)/30</f>
        <v>1485.3666666666666</v>
      </c>
      <c r="O21" s="132"/>
    </row>
    <row r="22" spans="1:23" ht="30" customHeight="1" outlineLevel="1" x14ac:dyDescent="0.25">
      <c r="A22" s="9"/>
      <c r="B22" s="71"/>
      <c r="C22" s="5"/>
      <c r="D22" s="5"/>
      <c r="E22" s="5"/>
      <c r="F22" s="5"/>
      <c r="G22" s="5"/>
      <c r="H22" s="70"/>
      <c r="I22" s="141" t="s">
        <v>110</v>
      </c>
      <c r="J22" s="142" t="s">
        <v>770</v>
      </c>
      <c r="K22" s="143"/>
      <c r="L22" s="144"/>
      <c r="M22" s="144">
        <v>44561</v>
      </c>
      <c r="N22" s="129">
        <f t="shared" ref="N22:N33" si="1">+(M22-L22)/30</f>
        <v>1485.3666666666666</v>
      </c>
      <c r="O22" s="132"/>
    </row>
    <row r="23" spans="1:23" ht="30" customHeight="1" outlineLevel="1" x14ac:dyDescent="0.25">
      <c r="A23" s="9"/>
      <c r="B23" s="101"/>
      <c r="C23" s="21"/>
      <c r="D23" s="21"/>
      <c r="E23" s="21"/>
      <c r="F23" s="5"/>
      <c r="G23" s="5"/>
      <c r="H23" s="70"/>
      <c r="I23" s="141" t="s">
        <v>110</v>
      </c>
      <c r="J23" s="142" t="s">
        <v>789</v>
      </c>
      <c r="K23" s="143"/>
      <c r="L23" s="144"/>
      <c r="M23" s="144">
        <v>44561</v>
      </c>
      <c r="N23" s="129">
        <f t="shared" si="1"/>
        <v>1485.3666666666666</v>
      </c>
      <c r="O23" s="132"/>
      <c r="Q23" s="104"/>
      <c r="R23" s="55"/>
      <c r="S23" s="105"/>
      <c r="T23" s="105"/>
    </row>
    <row r="24" spans="1:23" ht="30" customHeight="1" outlineLevel="1" x14ac:dyDescent="0.25">
      <c r="A24" s="9"/>
      <c r="B24" s="101"/>
      <c r="C24" s="21"/>
      <c r="D24" s="21"/>
      <c r="E24" s="21"/>
      <c r="F24" s="5"/>
      <c r="G24" s="5"/>
      <c r="H24" s="70"/>
      <c r="I24" s="141" t="s">
        <v>110</v>
      </c>
      <c r="J24" s="142" t="s">
        <v>787</v>
      </c>
      <c r="K24" s="143"/>
      <c r="L24" s="144"/>
      <c r="M24" s="144">
        <v>44561</v>
      </c>
      <c r="N24" s="129">
        <f t="shared" si="1"/>
        <v>1485.3666666666666</v>
      </c>
      <c r="O24" s="132"/>
    </row>
    <row r="25" spans="1:23" ht="30" customHeight="1" outlineLevel="1" x14ac:dyDescent="0.25">
      <c r="A25" s="9"/>
      <c r="B25" s="101"/>
      <c r="C25" s="21"/>
      <c r="D25" s="21"/>
      <c r="E25" s="21"/>
      <c r="F25" s="5"/>
      <c r="G25" s="5"/>
      <c r="H25" s="70"/>
      <c r="I25" s="141" t="s">
        <v>110</v>
      </c>
      <c r="J25" s="142" t="s">
        <v>220</v>
      </c>
      <c r="K25" s="143"/>
      <c r="L25" s="144"/>
      <c r="M25" s="144">
        <v>44561</v>
      </c>
      <c r="N25" s="129">
        <f t="shared" si="1"/>
        <v>1485.3666666666666</v>
      </c>
      <c r="O25" s="132"/>
    </row>
    <row r="26" spans="1:23" ht="30" customHeight="1" outlineLevel="1" x14ac:dyDescent="0.25">
      <c r="A26" s="9"/>
      <c r="B26" s="101"/>
      <c r="C26" s="21"/>
      <c r="D26" s="21"/>
      <c r="E26" s="21"/>
      <c r="F26" s="5"/>
      <c r="G26" s="5"/>
      <c r="H26" s="70"/>
      <c r="I26" s="141" t="s">
        <v>110</v>
      </c>
      <c r="J26" s="142" t="s">
        <v>808</v>
      </c>
      <c r="K26" s="143"/>
      <c r="L26" s="144"/>
      <c r="M26" s="144">
        <v>44561</v>
      </c>
      <c r="N26" s="129">
        <f t="shared" si="1"/>
        <v>1485.3666666666666</v>
      </c>
      <c r="O26" s="132"/>
    </row>
    <row r="27" spans="1:23" ht="30" customHeight="1" outlineLevel="1" x14ac:dyDescent="0.25">
      <c r="A27" s="9"/>
      <c r="B27" s="101"/>
      <c r="C27" s="21"/>
      <c r="D27" s="21"/>
      <c r="E27" s="21"/>
      <c r="F27" s="5"/>
      <c r="G27" s="5"/>
      <c r="H27" s="70"/>
      <c r="I27" s="141" t="s">
        <v>110</v>
      </c>
      <c r="J27" s="142" t="s">
        <v>777</v>
      </c>
      <c r="K27" s="143"/>
      <c r="L27" s="144"/>
      <c r="M27" s="144">
        <v>44561</v>
      </c>
      <c r="N27" s="129">
        <f t="shared" si="1"/>
        <v>1485.3666666666666</v>
      </c>
      <c r="O27" s="132"/>
    </row>
    <row r="28" spans="1:23" ht="30" customHeight="1" outlineLevel="1" x14ac:dyDescent="0.25">
      <c r="A28" s="9"/>
      <c r="B28" s="101"/>
      <c r="C28" s="21"/>
      <c r="D28" s="21"/>
      <c r="E28" s="21"/>
      <c r="F28" s="5"/>
      <c r="G28" s="5"/>
      <c r="H28" s="70"/>
      <c r="I28" s="141" t="s">
        <v>110</v>
      </c>
      <c r="J28" s="142" t="s">
        <v>778</v>
      </c>
      <c r="K28" s="143"/>
      <c r="L28" s="144"/>
      <c r="M28" s="144">
        <v>44561</v>
      </c>
      <c r="N28" s="129">
        <f t="shared" si="1"/>
        <v>1485.3666666666666</v>
      </c>
      <c r="O28" s="132"/>
    </row>
    <row r="29" spans="1:23" ht="30" customHeight="1" outlineLevel="1" x14ac:dyDescent="0.25">
      <c r="A29" s="9"/>
      <c r="B29" s="71"/>
      <c r="C29" s="5"/>
      <c r="D29" s="5"/>
      <c r="E29" s="5"/>
      <c r="F29" s="5"/>
      <c r="G29" s="5"/>
      <c r="H29" s="70"/>
      <c r="I29" s="141" t="s">
        <v>110</v>
      </c>
      <c r="J29" s="142" t="s">
        <v>790</v>
      </c>
      <c r="K29" s="143">
        <v>4471498650</v>
      </c>
      <c r="L29" s="144"/>
      <c r="M29" s="144">
        <v>44561</v>
      </c>
      <c r="N29" s="129">
        <f t="shared" si="1"/>
        <v>1485.3666666666666</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ROTARIA DE IPIALES</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59"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6"/>
      <c r="Z178" s="157" t="str">
        <f>IF(Y178&gt;0,SUM(E180+Y178),"")</f>
        <v/>
      </c>
      <c r="AA178" s="19"/>
      <c r="AB178" s="19"/>
    </row>
    <row r="179" spans="1:28" ht="23.25" x14ac:dyDescent="0.25">
      <c r="A179" s="9"/>
      <c r="B179" s="188" t="s">
        <v>2668</v>
      </c>
      <c r="C179" s="188"/>
      <c r="D179" s="188"/>
      <c r="E179" s="163">
        <v>0.02</v>
      </c>
      <c r="F179" s="162">
        <v>0.01</v>
      </c>
      <c r="G179" s="157">
        <f>IF(F179&gt;0,SUM(E179+F179),"")</f>
        <v>0.03</v>
      </c>
      <c r="H179" s="5"/>
      <c r="I179" s="188" t="s">
        <v>2670</v>
      </c>
      <c r="J179" s="188"/>
      <c r="K179" s="188"/>
      <c r="L179" s="188"/>
      <c r="M179" s="164">
        <v>0.03</v>
      </c>
      <c r="O179" s="8"/>
      <c r="Q179" s="19"/>
      <c r="R179" s="151">
        <f>IF(M179&gt;0,SUM(L179+M179),"")</f>
        <v>0.03</v>
      </c>
      <c r="T179" s="19"/>
      <c r="U179" s="234" t="s">
        <v>1166</v>
      </c>
      <c r="V179" s="234"/>
      <c r="W179" s="234"/>
      <c r="X179" s="24">
        <v>0.02</v>
      </c>
      <c r="Y179" s="156"/>
      <c r="Z179" s="157" t="str">
        <f>IF(Y179&gt;0,SUM(E181+Y179),"")</f>
        <v/>
      </c>
      <c r="AA179" s="19"/>
      <c r="AB179" s="19"/>
    </row>
    <row r="180" spans="1:28" ht="23.25" hidden="1" x14ac:dyDescent="0.25">
      <c r="A180" s="9"/>
      <c r="B180" s="174"/>
      <c r="C180" s="174"/>
      <c r="D180" s="174"/>
      <c r="E180" s="161"/>
      <c r="H180" s="5"/>
      <c r="I180" s="174"/>
      <c r="J180" s="174"/>
      <c r="K180" s="174"/>
      <c r="L180" s="174"/>
      <c r="M180" s="5"/>
      <c r="O180" s="8"/>
      <c r="Q180" s="19"/>
      <c r="R180" s="151" t="str">
        <f>IF(S180&gt;0,SUM(L180+S180),"")</f>
        <v/>
      </c>
      <c r="S180" s="156"/>
      <c r="T180" s="19"/>
      <c r="U180" s="234" t="s">
        <v>1167</v>
      </c>
      <c r="V180" s="234"/>
      <c r="W180" s="234"/>
      <c r="X180" s="24">
        <v>0.03</v>
      </c>
      <c r="Y180" s="156"/>
      <c r="Z180" s="157" t="str">
        <f>IF(Y180&gt;0,SUM(E182+Y180),"")</f>
        <v/>
      </c>
      <c r="AA180" s="19"/>
      <c r="AB180" s="19"/>
    </row>
    <row r="181" spans="1:28" ht="23.25" hidden="1" x14ac:dyDescent="0.25">
      <c r="A181" s="9"/>
      <c r="B181" s="174"/>
      <c r="C181" s="174"/>
      <c r="D181" s="174"/>
      <c r="E181" s="161"/>
      <c r="H181" s="5"/>
      <c r="I181" s="174"/>
      <c r="J181" s="174"/>
      <c r="K181" s="174"/>
      <c r="L181" s="17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4"/>
      <c r="C182" s="174"/>
      <c r="D182" s="174"/>
      <c r="E182" s="161"/>
      <c r="H182" s="5"/>
      <c r="I182" s="174"/>
      <c r="J182" s="174"/>
      <c r="K182" s="174"/>
      <c r="L182" s="17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134144959.5</v>
      </c>
      <c r="F185" s="92"/>
      <c r="G185" s="93"/>
      <c r="H185" s="88"/>
      <c r="I185" s="90" t="s">
        <v>2627</v>
      </c>
      <c r="J185" s="158">
        <f>+SUM(M179:M183)</f>
        <v>0.03</v>
      </c>
      <c r="K185" s="233" t="s">
        <v>2628</v>
      </c>
      <c r="L185" s="233"/>
      <c r="M185" s="94">
        <f>+J185*(SUM(K20:K35))</f>
        <v>134144959.5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2" t="s">
        <v>2636</v>
      </c>
      <c r="C192" s="192"/>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2020-12-29T02:36:43Z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