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4-2021-52-10001383\"/>
    </mc:Choice>
  </mc:AlternateContent>
  <xr:revisionPtr revIDLastSave="0" documentId="13_ncr:1_{FFFD0213-99AD-4CCC-B520-A3EBEBD8E0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<sst xmlns="http://schemas.openxmlformats.org/spreadsheetml/2006/main" count="3270" uniqueCount="2755">
  <si>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</si>
  <si>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</si>
  <si>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</si>
  <si>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</si>
  <si>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</si>
  <si>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</si>
  <si>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</si>
  <si>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</si>
  <si>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</si>
  <si>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</si>
  <si>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</si>
  <si>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</si>
  <si>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</si>
  <si>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</si>
  <si>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</si>
  <si>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</si>
  <si>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</si>
  <si>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</si>
  <si>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</si>
  <si>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</si>
  <si>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</si>
  <si>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</si>
  <si>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</si>
  <si>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</si>
  <si>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</si>
  <si>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</si>
  <si>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</si>
  <si>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</si>
  <si>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</si>
  <si>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</si>
  <si>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</si>
  <si>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</si>
  <si>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</si>
  <si>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</si>
  <si>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</si>
  <si>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</si>
  <si>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</si>
  <si>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</si>
  <si>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</si>
  <si>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</si>
  <si>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</si>
  <si>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</si>
  <si>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</si>
  <si>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</si>
  <si>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</si>
  <si>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</si>
  <si>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</si>
  <si>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</si>
  <si>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</si>
  <si>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</si>
  <si>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</si>
  <si>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</si>
  <si>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</si>
  <si>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</si>
  <si>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</si>
  <si>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</si>
  <si>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</si>
  <si>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</si>
  <si>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</si>
  <si>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</si>
  <si>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</si>
  <si>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</si>
  <si>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</si>
  <si>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</si>
  <si>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</si>
  <si>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</si>
  <si>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</si>
  <si>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</si>
  <si>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</si>
  <si>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</si>
  <si>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</si>
  <si>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</si>
  <si>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</si>
  <si>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</si>
  <si>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</si>
  <si>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</si>
  <si>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</si>
  <si>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</si>
  <si>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</si>
  <si>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</si>
  <si>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</si>
  <si>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</si>
  <si>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</si>
  <si>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</si>
  <si>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</si>
  <si>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</si>
  <si>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</si>
  <si>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</si>
  <si>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</si>
  <si>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</si>
  <si>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</si>
  <si>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</si>
  <si>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</si>
  <si>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</si>
  <si>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</si>
  <si>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</si>
  <si>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</si>
  <si>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</si>
  <si>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</si>
  <si>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</si>
  <si>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</si>
  <si>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</si>
  <si>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</si>
  <si>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</si>
  <si>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</si>
  <si>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</si>
  <si>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</si>
  <si>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</si>
  <si>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</si>
  <si>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</si>
  <si>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</si>
  <si>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</si>
  <si>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</si>
  <si>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</si>
  <si>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</si>
  <si>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</si>
  <si>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</si>
  <si>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</si>
  <si>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</si>
  <si>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</si>
  <si>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</si>
  <si>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</si>
  <si>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</si>
  <si>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</si>
  <si>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</si>
  <si>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</si>
  <si>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</si>
  <si>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</si>
  <si>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</si>
  <si>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</si>
  <si>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</si>
  <si>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</si>
  <si>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</si>
  <si>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</si>
  <si>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</si>
  <si>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</si>
  <si>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</si>
  <si>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</si>
  <si>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</si>
  <si>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</si>
  <si>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</si>
  <si>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</si>
  <si>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</si>
  <si>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</si>
  <si>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</si>
  <si>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</si>
  <si>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</si>
  <si>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</si>
  <si>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</si>
  <si>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</si>
  <si>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</si>
  <si>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</si>
  <si>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</si>
  <si>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</si>
  <si>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</si>
  <si>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</si>
  <si>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</si>
  <si>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</si>
  <si>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</si>
  <si>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</si>
  <si>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</si>
  <si>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</si>
  <si>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</si>
  <si>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</si>
  <si>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</si>
  <si>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</si>
  <si>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</si>
  <si>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</si>
  <si>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</si>
  <si>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</si>
  <si>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</si>
  <si>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</si>
  <si>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</si>
  <si>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</si>
  <si>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</si>
  <si>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</si>
  <si>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</si>
  <si>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</si>
  <si>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</si>
  <si>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</si>
  <si>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</si>
  <si>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</si>
  <si>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</si>
  <si>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</si>
  <si>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</si>
  <si>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</si>
  <si>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</si>
  <si>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</si>
  <si>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</si>
  <si>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</si>
  <si>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</si>
  <si>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</si>
  <si>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</si>
  <si>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</si>
  <si>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</si>
  <si>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</si>
  <si>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</si>
  <si>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</si>
  <si>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</si>
  <si>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</si>
  <si>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</si>
  <si>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</si>
  <si>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</si>
  <si>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</si>
  <si>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</si>
  <si>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</si>
  <si>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</si>
  <si>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</si>
  <si>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</si>
  <si>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</si>
  <si>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</si>
  <si>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</si>
  <si>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</si>
  <si>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</si>
  <si>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</si>
  <si>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</si>
  <si>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</si>
  <si>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</si>
  <si>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</si>
  <si>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</si>
  <si>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</si>
  <si>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</si>
  <si>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</si>
  <si>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</si>
  <si>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</si>
  <si>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</si>
  <si>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</si>
  <si>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</si>
  <si>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</si>
  <si>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</si>
  <si>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</si>
  <si>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</si>
  <si>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</si>
  <si>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</si>
  <si>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</si>
  <si>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</si>
  <si>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</si>
  <si>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</si>
  <si>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</si>
  <si>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</si>
  <si>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</si>
  <si>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</si>
  <si>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</si>
  <si>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</si>
  <si>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</si>
  <si>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</si>
  <si>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</si>
  <si>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</si>
  <si>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</si>
  <si>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</si>
  <si>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</si>
  <si>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</si>
  <si>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</si>
  <si>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</si>
  <si>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</si>
  <si>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</si>
  <si>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</si>
  <si>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</si>
  <si>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</si>
  <si>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</si>
  <si>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</si>
  <si>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</si>
  <si>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</si>
  <si>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</si>
  <si>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</si>
  <si>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</si>
  <si>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</si>
  <si>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</si>
  <si>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</si>
  <si>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</si>
  <si>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</si>
  <si>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</si>
  <si>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</si>
  <si>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</si>
  <si>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</si>
  <si>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</si>
  <si>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</si>
  <si>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</si>
  <si>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</si>
  <si>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</si>
  <si>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</si>
  <si>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</si>
  <si>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</si>
  <si>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</si>
  <si>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</si>
  <si>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</si>
  <si>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</si>
  <si>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</si>
  <si>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</si>
  <si>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</si>
  <si>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</si>
  <si>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</si>
  <si>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</si>
  <si>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</si>
  <si>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</si>
  <si>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</si>
  <si>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</si>
  <si>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</si>
  <si>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</si>
  <si>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</si>
  <si>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</si>
  <si>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</si>
  <si>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</si>
  <si>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</si>
  <si>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</si>
  <si>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</si>
  <si>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</si>
  <si>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</si>
  <si>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</si>
  <si>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</si>
  <si>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</si>
  <si>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</si>
  <si>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</si>
  <si>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</si>
  <si>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</si>
  <si>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</si>
  <si>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</si>
  <si>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</si>
  <si>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</si>
  <si>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</si>
  <si>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</si>
  <si>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</si>
  <si>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</si>
  <si>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</si>
  <si>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</si>
  <si>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</si>
  <si>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</si>
  <si>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</si>
  <si>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</si>
  <si>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</si>
  <si>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</si>
  <si>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</si>
  <si>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</si>
  <si>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</si>
  <si>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</si>
  <si>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</si>
  <si>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</si>
  <si>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</si>
  <si>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</si>
  <si>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</si>
  <si>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</si>
  <si>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</si>
  <si>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</si>
  <si>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</si>
  <si>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</si>
  <si>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</si>
  <si>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</si>
  <si>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</si>
  <si>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</si>
  <si>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</si>
  <si>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</si>
  <si>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</si>
  <si>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</si>
  <si>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</si>
  <si>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</si>
  <si>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</si>
  <si>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</si>
  <si>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</si>
  <si>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</si>
  <si>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</si>
  <si>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</si>
  <si>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</si>
  <si>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</si>
  <si>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</si>
  <si>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</si>
  <si>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</si>
  <si>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</si>
  <si>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</si>
  <si>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</si>
  <si>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</si>
  <si>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</si>
  <si>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</si>
  <si>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</si>
  <si>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</si>
  <si>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</si>
  <si>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</si>
  <si>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</si>
  <si>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</si>
  <si>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</si>
  <si>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</si>
  <si>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</si>
  <si>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</si>
  <si>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</si>
  <si>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</si>
  <si>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</si>
  <si>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</si>
  <si>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</si>
  <si>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</si>
  <si>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</si>
  <si>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</si>
  <si>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</si>
  <si>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</si>
  <si>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</si>
  <si>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</si>
  <si>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</si>
  <si>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</si>
  <si>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</si>
  <si>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</si>
  <si>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</si>
  <si>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</si>
  <si>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</si>
  <si>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</si>
  <si>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</si>
  <si>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</si>
  <si>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</si>
  <si>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</si>
  <si>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</si>
  <si>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</si>
  <si>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</si>
  <si>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</si>
  <si>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</si>
  <si>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</si>
  <si>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</si>
  <si>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</si>
  <si>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</si>
  <si>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</si>
  <si>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</si>
  <si>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</si>
  <si>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</si>
  <si>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</si>
  <si>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</si>
  <si>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</si>
  <si>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</si>
  <si>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</si>
  <si>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</si>
  <si>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</si>
  <si>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</si>
  <si>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</si>
  <si>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</si>
  <si>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</si>
  <si>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</si>
  <si>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</si>
  <si>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</si>
  <si>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</si>
  <si>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</si>
  <si>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</si>
  <si>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</si>
  <si>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</si>
  <si>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</si>
  <si>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</si>
  <si>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</si>
  <si>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</si>
  <si>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</si>
  <si>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</si>
  <si>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</si>
  <si>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</si>
  <si>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</si>
  <si>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</si>
  <si>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</si>
  <si>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</si>
  <si>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</si>
  <si>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</si>
  <si>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</si>
  <si>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</si>
  <si>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</si>
  <si>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</si>
  <si>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</si>
  <si>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</si>
  <si>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</si>
  <si>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</si>
  <si>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</si>
  <si>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</si>
  <si>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</si>
  <si>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</si>
  <si>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</si>
  <si>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</si>
  <si>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</si>
  <si>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</si>
  <si>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</si>
  <si>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</si>
  <si>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</si>
  <si>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</si>
  <si>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</si>
  <si>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</si>
  <si>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</si>
  <si>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</si>
  <si>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</si>
  <si>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</si>
  <si>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</si>
  <si>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</si>
  <si>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</si>
  <si>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</si>
  <si>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</si>
  <si>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</si>
  <si>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</si>
  <si>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</si>
  <si>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</si>
  <si>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</si>
  <si>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</si>
  <si>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</si>
  <si>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</si>
  <si>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</si>
  <si>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</si>
  <si>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</si>
  <si>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</si>
  <si>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</si>
  <si>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</si>
  <si>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</si>
  <si>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</si>
  <si>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</si>
  <si>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</si>
  <si>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</si>
  <si>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</si>
  <si>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</si>
  <si>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</si>
  <si>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</si>
  <si>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</si>
  <si>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</si>
  <si>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</si>
  <si>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</si>
  <si>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</si>
  <si>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</si>
  <si>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</si>
  <si>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</si>
  <si>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</si>
  <si>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</si>
  <si>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</si>
  <si>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</si>
  <si>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</si>
  <si>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</si>
  <si>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</si>
  <si>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</si>
  <si>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</si>
  <si>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</si>
  <si>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</si>
  <si>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</si>
  <si>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</si>
  <si>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</si>
  <si>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</si>
  <si>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</si>
  <si>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</si>
  <si>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</si>
  <si>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</si>
  <si>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</si>
  <si>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</si>
  <si>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</si>
  <si>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</si>
  <si>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</si>
  <si>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</si>
  <si>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</si>
  <si>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</si>
  <si>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</si>
  <si>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</si>
  <si>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</si>
  <si>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</si>
  <si>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</si>
  <si>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</si>
  <si>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</si>
  <si>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</si>
  <si>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</si>
  <si>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</si>
  <si>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</si>
  <si>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</si>
  <si>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</si>
  <si>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</si>
  <si>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</si>
  <si>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</si>
  <si>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</si>
  <si>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</si>
  <si>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</si>
  <si>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</si>
  <si>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</si>
  <si>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</si>
  <si>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</si>
  <si>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</si>
  <si>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</si>
  <si>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</si>
  <si>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</si>
  <si>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</si>
  <si>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</si>
  <si>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</si>
  <si>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</si>
  <si>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</si>
  <si>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</si>
  <si>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</si>
  <si>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</si>
  <si>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</si>
  <si>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</si>
  <si>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</si>
  <si>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</si>
  <si>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</si>
  <si>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</si>
  <si>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</si>
  <si>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</si>
  <si>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</si>
  <si>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</si>
  <si>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</si>
  <si>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</si>
  <si>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</si>
  <si>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</si>
  <si>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</si>
  <si>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</si>
  <si>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</si>
  <si>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</si>
  <si>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</si>
  <si>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</si>
  <si>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</si>
  <si>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</si>
  <si>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</si>
  <si>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</si>
  <si>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</si>
  <si>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</si>
  <si>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</si>
  <si>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</si>
  <si>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</si>
  <si>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</si>
  <si>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</si>
  <si>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</si>
  <si>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</si>
  <si>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</si>
  <si>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</si>
  <si>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</si>
  <si>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</si>
  <si>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</si>
  <si>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</si>
  <si>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</si>
  <si>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</si>
  <si>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</si>
  <si>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</si>
  <si>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</si>
  <si>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</si>
  <si>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</si>
  <si>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</si>
  <si>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</si>
  <si>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</si>
  <si>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</si>
  <si>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</si>
  <si>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</si>
  <si>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</si>
  <si>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</si>
  <si>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</si>
  <si>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</si>
  <si>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</si>
  <si>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</si>
  <si>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</si>
  <si>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</si>
  <si>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</si>
  <si>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</si>
  <si>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</si>
  <si>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</si>
  <si>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</si>
  <si>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</si>
  <si>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</si>
  <si>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</si>
  <si>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</si>
  <si>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</si>
  <si>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</si>
  <si>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</si>
  <si>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</si>
  <si>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</si>
  <si>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</si>
  <si>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</si>
  <si>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</si>
  <si>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</si>
  <si>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</si>
  <si>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</si>
  <si>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</si>
  <si>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</si>
  <si>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</si>
  <si>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</si>
  <si>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</si>
  <si>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</si>
  <si>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</si>
  <si>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</si>
  <si>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</si>
  <si>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</si>
  <si>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</si>
  <si>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</si>
  <si>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</si>
  <si>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</si>
  <si>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</si>
  <si>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</si>
  <si>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</si>
  <si>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</si>
  <si>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</si>
  <si>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</si>
  <si>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</si>
  <si>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</si>
  <si>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</si>
  <si>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</si>
  <si>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</si>
  <si>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</si>
  <si>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</si>
  <si>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</si>
  <si>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</si>
  <si>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</si>
  <si>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</si>
  <si>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</si>
  <si>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</si>
  <si>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</si>
  <si>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</si>
  <si>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</si>
  <si>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</si>
  <si>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</si>
  <si>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</si>
  <si>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</si>
  <si>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</si>
  <si>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</si>
  <si>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</si>
  <si>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</si>
  <si>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</si>
  <si>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</si>
  <si>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</si>
  <si>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</si>
  <si>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</si>
  <si>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</si>
  <si>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</si>
  <si>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</si>
  <si>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</si>
  <si>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</si>
  <si>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</si>
  <si>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</si>
  <si>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</si>
  <si>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</si>
  <si>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</si>
  <si>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</si>
  <si>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</si>
  <si>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</si>
  <si>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</si>
  <si>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</si>
  <si>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</si>
  <si>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</si>
  <si>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</si>
  <si>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</si>
  <si>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</si>
  <si>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</si>
  <si>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</si>
  <si>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</si>
  <si>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</si>
  <si>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</si>
  <si>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</si>
  <si>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</si>
  <si>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</si>
  <si>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</si>
  <si>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</si>
  <si>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</si>
  <si>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</si>
  <si>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</si>
  <si>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</si>
  <si>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</si>
  <si>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</si>
  <si>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</si>
  <si>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</si>
  <si>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</si>
  <si>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</si>
  <si>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</si>
  <si>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</si>
  <si>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</si>
  <si>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</si>
  <si>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</si>
  <si>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</si>
  <si>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</si>
  <si>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</si>
  <si>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</si>
  <si>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</si>
  <si>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</si>
  <si>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</si>
  <si>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</si>
  <si>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</si>
  <si>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</si>
  <si>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</si>
  <si>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</si>
  <si>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</si>
  <si>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</si>
  <si>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</si>
  <si>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</si>
  <si>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</si>
  <si>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</si>
  <si>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</si>
  <si>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</si>
  <si>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</si>
  <si>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</si>
  <si>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</si>
  <si>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</si>
  <si>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</si>
  <si>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</si>
  <si>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</si>
  <si>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</si>
  <si>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</si>
  <si>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</si>
  <si>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</si>
  <si>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</si>
  <si>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</si>
  <si>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</si>
  <si>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</si>
  <si>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</si>
  <si>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</si>
  <si>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</si>
  <si>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</si>
  <si>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</si>
  <si>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</si>
  <si>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</si>
  <si>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</si>
  <si>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</si>
  <si>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</si>
  <si>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</si>
  <si>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</si>
  <si>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</si>
  <si>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</si>
  <si>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</si>
  <si>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</si>
  <si>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</si>
  <si>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</si>
  <si>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</si>
  <si>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</si>
  <si>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</si>
  <si>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</si>
  <si>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</si>
  <si>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</si>
  <si>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</si>
  <si>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</si>
  <si>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</si>
  <si>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</si>
  <si>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</si>
  <si>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</si>
  <si>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</si>
  <si>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</si>
  <si>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</si>
  <si>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</si>
  <si>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</si>
  <si>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</si>
  <si>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</si>
  <si>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</si>
  <si>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</si>
  <si>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</si>
  <si>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</si>
  <si>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</si>
  <si>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</si>
  <si>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</si>
  <si>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</si>
  <si>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</si>
  <si>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</si>
  <si>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</si>
  <si>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</si>
  <si>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</si>
  <si>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</si>
  <si>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</si>
  <si>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</si>
  <si>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</si>
  <si>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</si>
  <si>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</si>
  <si>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</si>
  <si>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</si>
  <si>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</si>
  <si>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</si>
  <si>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</si>
  <si>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</si>
  <si>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</si>
  <si>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</si>
  <si>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</si>
  <si>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</si>
  <si>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</si>
  <si>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</si>
  <si>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</si>
  <si>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</si>
  <si>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</si>
  <si>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</si>
  <si>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</si>
  <si>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</si>
  <si>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</si>
  <si>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</si>
  <si>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</si>
  <si>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</si>
  <si>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</si>
  <si>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</si>
  <si>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</si>
  <si>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</si>
  <si>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</si>
  <si>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</si>
  <si>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</si>
  <si>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</si>
  <si>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</si>
  <si>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</si>
  <si>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</si>
  <si>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</si>
  <si>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</si>
  <si>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</si>
  <si>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</si>
  <si>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</si>
  <si>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</si>
  <si>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</si>
  <si>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</si>
  <si>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</si>
  <si>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</si>
  <si>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</si>
  <si>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</si>
  <si>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</si>
  <si>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</si>
  <si>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</si>
  <si>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</si>
  <si>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</si>
  <si>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</si>
  <si>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</si>
  <si>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</si>
  <si>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</si>
  <si>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</si>
  <si>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</si>
  <si>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</si>
  <si>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</si>
  <si>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</si>
  <si>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</si>
  <si>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</si>
  <si>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</si>
  <si>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</si>
  <si>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</si>
  <si>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</si>
  <si>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</si>
  <si>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</si>
  <si>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</si>
  <si>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</si>
  <si>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</si>
  <si>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</si>
  <si>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</si>
  <si>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</si>
  <si>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</si>
  <si>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</si>
  <si>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</si>
  <si>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</si>
  <si>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</si>
  <si>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</si>
  <si>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</si>
  <si>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</si>
  <si>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</si>
  <si>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</si>
  <si>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</si>
  <si>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</si>
  <si>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</si>
  <si>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</si>
  <si>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</si>
  <si>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</si>
  <si>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</si>
  <si>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</si>
  <si>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</si>
  <si>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</si>
  <si>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</si>
  <si>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</si>
  <si>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</si>
  <si>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</si>
  <si>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</si>
  <si>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</si>
  <si>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</si>
  <si>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</si>
  <si>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</si>
  <si>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</si>
  <si>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</si>
  <si>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</si>
  <si>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</si>
  <si>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</si>
  <si>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</si>
  <si>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</si>
  <si>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</si>
  <si>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</si>
  <si>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</si>
  <si>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</si>
  <si>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</si>
  <si>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</si>
  <si>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</si>
  <si>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</si>
  <si>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</si>
  <si>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</si>
  <si>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</si>
  <si>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</si>
  <si>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</si>
  <si>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</si>
  <si>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</si>
  <si>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</si>
  <si>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</si>
  <si>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</si>
  <si>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</si>
  <si>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</si>
  <si>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</si>
  <si>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</si>
  <si>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</si>
  <si>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</si>
  <si>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</si>
  <si>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</si>
  <si>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</si>
  <si>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</si>
  <si>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</si>
  <si>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</si>
  <si>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</si>
  <si>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</si>
  <si>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</si>
  <si>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</si>
  <si>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</si>
  <si>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</si>
  <si>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</si>
  <si>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</si>
  <si>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</si>
  <si>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</si>
  <si>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</si>
  <si>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</si>
  <si>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</si>
  <si>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</si>
  <si>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</si>
  <si>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</si>
  <si>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</si>
  <si>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</si>
  <si>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</si>
  <si>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</si>
  <si>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</si>
  <si>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</si>
  <si>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</si>
  <si>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</si>
  <si>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</si>
  <si>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</si>
  <si>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</si>
  <si>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</si>
  <si>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</si>
  <si>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</si>
  <si>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</si>
  <si>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</si>
  <si>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</si>
  <si>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</si>
  <si>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</si>
  <si>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</si>
  <si>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</si>
  <si>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</si>
  <si>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</si>
  <si>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</si>
  <si>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</si>
  <si>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</si>
  <si>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</si>
  <si>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</si>
  <si>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</si>
  <si>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</si>
  <si>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</si>
  <si>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</si>
  <si>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</si>
  <si>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</si>
  <si>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</si>
  <si>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</si>
  <si>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</si>
  <si>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</si>
  <si>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</si>
  <si>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</si>
  <si>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</si>
  <si>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</si>
  <si>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</si>
  <si>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</si>
  <si>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</si>
  <si>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</si>
  <si>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</si>
  <si>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</si>
  <si>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</si>
  <si>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</si>
  <si>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</si>
  <si>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</si>
  <si>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</si>
  <si>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</si>
  <si>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</si>
  <si>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</si>
  <si>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</si>
  <si>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</si>
  <si>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</si>
  <si>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</si>
  <si>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</si>
  <si>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</si>
  <si>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</si>
  <si>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</si>
  <si>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</si>
  <si>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</si>
  <si>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</si>
  <si>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</si>
  <si>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</si>
  <si>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</si>
  <si>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</si>
  <si>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</si>
  <si>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</si>
  <si>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</si>
  <si>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</si>
  <si>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</si>
  <si>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</si>
  <si>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</si>
  <si>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</si>
  <si>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</si>
  <si>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</si>
  <si>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</si>
  <si>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</si>
  <si>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</si>
  <si>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</si>
  <si>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</si>
  <si>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</si>
  <si>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</si>
  <si>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</si>
  <si>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</si>
  <si>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</si>
  <si>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</si>
  <si>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</si>
  <si>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</si>
  <si>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</si>
  <si>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</si>
  <si>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</si>
  <si>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</si>
  <si>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</si>
  <si>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</si>
  <si>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</si>
  <si>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</si>
  <si>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</si>
  <si>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</si>
  <si>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</si>
  <si>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</si>
  <si>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</si>
  <si>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</si>
  <si>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</si>
  <si>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</si>
  <si>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</si>
  <si>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</si>
  <si>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</si>
  <si>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</si>
  <si>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</si>
  <si>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</si>
  <si>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</si>
  <si>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</si>
  <si>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</si>
  <si>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</si>
  <si>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</si>
  <si>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</si>
  <si>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</si>
  <si>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</si>
  <si>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</si>
  <si>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</si>
  <si>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</si>
  <si>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</si>
  <si>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</si>
  <si>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</si>
  <si>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</si>
  <si>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</si>
  <si>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</si>
  <si>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</si>
  <si>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</si>
  <si>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</si>
  <si>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</si>
  <si>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</si>
  <si>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</si>
  <si>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</si>
  <si>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</si>
  <si>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</si>
  <si>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</si>
  <si>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</si>
  <si>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</si>
  <si>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</si>
  <si>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</si>
  <si>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</si>
  <si>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</si>
  <si>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</si>
  <si>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</si>
  <si>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</si>
  <si>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</si>
  <si>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</si>
  <si>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</si>
  <si>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</si>
  <si>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</si>
  <si>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</si>
  <si>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</si>
  <si>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</si>
  <si>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</si>
  <si>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</si>
  <si>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</si>
  <si>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</si>
  <si>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</si>
  <si>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</si>
  <si>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</si>
  <si>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</si>
  <si>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</si>
  <si>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</si>
  <si>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</si>
  <si>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</si>
  <si>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</si>
  <si>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</si>
  <si>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</si>
  <si>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</si>
  <si>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</si>
  <si>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</si>
  <si>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</si>
  <si>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</si>
  <si>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</si>
  <si>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</si>
  <si>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</si>
  <si>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</si>
  <si>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</si>
  <si>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</si>
  <si>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</si>
  <si>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</si>
  <si>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</si>
  <si>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</si>
  <si>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</si>
  <si>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</si>
  <si>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</si>
  <si>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</si>
  <si>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</si>
  <si>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</si>
  <si>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</si>
  <si>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</si>
  <si>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</si>
  <si>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</si>
  <si>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</si>
  <si>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</si>
  <si>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</si>
  <si>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</si>
  <si>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</si>
  <si>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</si>
  <si>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</si>
  <si>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</si>
  <si>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</si>
  <si>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</si>
  <si>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</si>
  <si>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</si>
  <si>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</si>
  <si>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</si>
  <si>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</si>
  <si>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</si>
  <si>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</si>
  <si>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</si>
  <si>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</si>
  <si>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</si>
  <si>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</si>
  <si>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</si>
  <si>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</si>
  <si>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</si>
  <si>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</si>
  <si>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</si>
  <si>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</si>
  <si>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</si>
  <si>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</si>
  <si>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</si>
  <si>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</si>
  <si>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</si>
  <si>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</si>
  <si>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</si>
  <si>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</si>
  <si>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</si>
  <si>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</si>
  <si>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</si>
  <si>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</si>
  <si>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</si>
  <si>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</si>
  <si>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</si>
  <si>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</si>
  <si>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</si>
  <si>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</si>
  <si>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</si>
  <si>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</si>
  <si>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</si>
  <si>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</si>
  <si>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</si>
  <si>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</si>
  <si>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</si>
  <si>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</si>
  <si>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</si>
  <si>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</si>
  <si>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</si>
  <si>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</si>
  <si>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</si>
  <si>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</si>
  <si>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</si>
  <si>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</si>
  <si>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</si>
  <si>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</si>
  <si>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</si>
  <si>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</si>
  <si>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</si>
  <si>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</si>
  <si>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</si>
  <si>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</si>
  <si>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</si>
  <si>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</si>
  <si>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</si>
  <si>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</si>
  <si>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</si>
  <si>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</si>
  <si>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</si>
  <si>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</si>
  <si>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</si>
  <si>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</si>
  <si>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</si>
  <si>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</si>
  <si>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</si>
  <si>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</si>
  <si>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</si>
  <si>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</si>
  <si>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</si>
  <si>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</si>
  <si>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</si>
  <si>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</si>
  <si>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</si>
  <si>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</si>
  <si>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</si>
  <si>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</si>
  <si>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</si>
  <si>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</si>
  <si>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</si>
  <si>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</si>
  <si>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</si>
  <si>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</si>
  <si>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</si>
  <si>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</si>
  <si>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</si>
  <si>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</si>
  <si>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</si>
  <si>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</si>
  <si>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</si>
  <si>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</si>
  <si>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</si>
  <si>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</si>
  <si>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</si>
  <si>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</si>
  <si>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</si>
  <si>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</si>
  <si>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</si>
  <si>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</si>
  <si>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</si>
  <si>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</si>
  <si>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</si>
  <si>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</si>
  <si>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</si>
  <si>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</si>
  <si>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</si>
  <si>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</si>
  <si>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</si>
  <si>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</si>
  <si>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</si>
  <si>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</si>
  <si>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</si>
  <si>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</si>
  <si>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</si>
  <si>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</si>
  <si>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</si>
  <si>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</si>
  <si>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</si>
  <si>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</si>
  <si>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</si>
  <si>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</si>
  <si>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</si>
  <si>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</si>
  <si>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</si>
  <si>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</si>
  <si>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</si>
  <si>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</si>
  <si>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</si>
  <si>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</si>
  <si>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</si>
  <si>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</si>
  <si>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</si>
  <si>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</si>
  <si>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</si>
  <si>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</si>
  <si>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</si>
  <si>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</si>
  <si>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</si>
  <si>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</si>
  <si>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</si>
  <si>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</si>
  <si>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</si>
  <si>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</si>
  <si>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</si>
  <si>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</si>
  <si>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</si>
  <si>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</si>
  <si>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</si>
  <si>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</si>
  <si>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</si>
  <si>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</si>
  <si>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</si>
  <si>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</si>
  <si>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</si>
  <si>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</si>
  <si>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</si>
  <si>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</si>
  <si>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</si>
  <si>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</si>
  <si>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</si>
  <si>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</si>
  <si>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</si>
  <si>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</si>
  <si>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</si>
  <si>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</si>
  <si>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</si>
  <si>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</si>
  <si>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</si>
  <si>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</si>
  <si>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</si>
  <si>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</si>
  <si>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</si>
  <si>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</si>
  <si>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</si>
  <si>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</si>
  <si>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</si>
  <si>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</si>
  <si>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</si>
  <si>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</si>
  <si>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</si>
  <si>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</si>
  <si>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</si>
  <si>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</si>
  <si>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</si>
  <si>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</si>
  <si>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</si>
  <si>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</si>
  <si>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</si>
  <si>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</si>
  <si>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</si>
  <si>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</si>
  <si>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</si>
  <si>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</si>
  <si>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</si>
  <si>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</si>
  <si>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</si>
  <si>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</si>
  <si>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</si>
  <si>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</si>
  <si>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</si>
  <si>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</si>
  <si>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</si>
  <si>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</si>
  <si>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</si>
  <si>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</si>
  <si>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</si>
  <si>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</si>
  <si>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</si>
  <si>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</si>
  <si>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</si>
  <si>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</si>
  <si>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</si>
  <si>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</si>
  <si>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</si>
  <si>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</si>
  <si>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</si>
  <si>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</si>
  <si>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</si>
  <si>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</si>
  <si>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</si>
  <si>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</si>
  <si>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</si>
  <si>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</si>
  <si>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</si>
  <si>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</si>
  <si>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</si>
  <si>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</si>
  <si>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</si>
  <si>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</si>
  <si>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</si>
  <si>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</si>
  <si>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</si>
  <si>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</si>
  <si>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</si>
  <si>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</si>
  <si>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</si>
  <si>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</si>
  <si>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</si>
  <si>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</si>
  <si>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</si>
  <si>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</si>
  <si>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</si>
  <si>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</si>
  <si>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</si>
  <si>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</si>
  <si>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</si>
  <si>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</si>
  <si>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</si>
  <si>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</si>
  <si>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</si>
  <si>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</si>
  <si>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</si>
  <si>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</si>
  <si>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</si>
  <si>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</si>
  <si>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</si>
  <si>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</si>
  <si>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</si>
  <si>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</si>
  <si>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</si>
  <si>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</si>
  <si>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</si>
  <si>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</si>
  <si>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</si>
  <si>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</si>
  <si>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</si>
  <si>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</si>
  <si>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</si>
  <si>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</si>
  <si>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</si>
  <si>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</si>
  <si>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</si>
  <si>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</si>
  <si>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</si>
  <si>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</si>
  <si>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</si>
  <si>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</si>
  <si>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</si>
  <si>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</si>
  <si>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</si>
  <si>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</si>
  <si>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</si>
  <si>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</si>
  <si>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</si>
  <si>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</si>
  <si>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</si>
  <si>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</si>
  <si>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</si>
  <si>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</si>
  <si>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</si>
  <si>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</si>
  <si>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</si>
  <si>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</si>
  <si>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</si>
  <si>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</si>
  <si>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</si>
  <si>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</si>
  <si>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</si>
  <si>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</si>
  <si>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</si>
  <si>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</si>
  <si>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</si>
  <si>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</si>
  <si>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</si>
  <si>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</si>
  <si>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</si>
  <si>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</si>
  <si>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</si>
  <si>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</si>
  <si>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</si>
  <si>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</si>
  <si>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</si>
  <si>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</si>
  <si>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</si>
  <si>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</si>
  <si>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</si>
  <si>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</si>
  <si>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</si>
  <si>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</si>
  <si>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</si>
  <si>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</si>
  <si>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</si>
  <si>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</si>
  <si>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</si>
  <si>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</si>
  <si>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</si>
  <si>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</si>
  <si>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</si>
  <si>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</si>
  <si>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</si>
  <si>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</si>
  <si>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</si>
  <si>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</si>
  <si>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</si>
  <si>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</si>
  <si>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</si>
  <si>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</si>
  <si>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</si>
  <si>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</si>
  <si>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</si>
  <si>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</si>
  <si>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</si>
  <si>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</si>
  <si>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</si>
  <si>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</si>
  <si>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</si>
  <si>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</si>
  <si>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</si>
  <si>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</si>
  <si>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</si>
  <si>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</si>
  <si>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</si>
  <si>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</si>
  <si>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</si>
  <si>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</si>
  <si>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</si>
  <si>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</si>
  <si>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</si>
  <si>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</si>
  <si>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</si>
  <si>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</si>
  <si>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</si>
  <si>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</si>
  <si>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</si>
  <si>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</si>
  <si>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</si>
  <si>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</si>
  <si>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</si>
  <si>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</si>
  <si>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</si>
  <si>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</si>
  <si>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</si>
  <si>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</si>
  <si>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</si>
  <si>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</si>
  <si>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</si>
  <si>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</si>
  <si>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</si>
  <si>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</si>
  <si>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</si>
  <si>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</si>
  <si>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</si>
  <si>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</si>
  <si>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</si>
  <si>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</si>
  <si>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</si>
  <si>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</si>
  <si>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</si>
  <si>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</si>
  <si>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</si>
  <si>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</si>
  <si>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</si>
  <si>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</si>
  <si>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</si>
  <si>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</si>
  <si>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</si>
  <si>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</si>
  <si>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</si>
  <si>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</si>
  <si>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</si>
  <si>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</si>
  <si>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</si>
  <si>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</si>
  <si>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</si>
  <si>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</si>
  <si>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</si>
  <si>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</si>
  <si>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</si>
  <si>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</si>
  <si>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</si>
  <si>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</si>
  <si>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</si>
  <si>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</si>
  <si>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</si>
  <si>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</si>
  <si>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</si>
  <si>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</si>
  <si>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</si>
  <si>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</si>
  <si>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</si>
  <si>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</si>
  <si>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</si>
  <si>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</si>
  <si>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</si>
  <si>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</si>
  <si>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</si>
  <si>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</si>
  <si>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</si>
  <si>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</si>
  <si>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</si>
  <si>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</si>
  <si>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</si>
  <si>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</si>
  <si>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</si>
  <si>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</si>
  <si>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</si>
  <si>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</si>
  <si>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</si>
  <si>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</si>
  <si>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</si>
  <si>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</si>
  <si>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</si>
  <si>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</si>
  <si>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</si>
  <si>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</si>
  <si>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</si>
  <si>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</si>
  <si>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</si>
  <si>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</si>
  <si>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</si>
  <si>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</si>
  <si>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</si>
  <si>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</si>
  <si>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</si>
  <si>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</si>
  <si>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</si>
  <si>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</si>
  <si>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</si>
  <si>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</si>
  <si>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</si>
  <si>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</si>
  <si>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</si>
  <si>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</si>
  <si>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</si>
  <si>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</si>
  <si>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</si>
  <si>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</si>
  <si>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</si>
  <si>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</si>
  <si>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</si>
  <si>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</si>
  <si>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</si>
  <si>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</si>
  <si>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</si>
  <si>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</si>
  <si>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</si>
  <si>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</si>
  <si>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</si>
  <si>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</si>
  <si>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</si>
  <si>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</si>
  <si>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</si>
  <si>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</si>
  <si>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</si>
  <si>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</si>
  <si>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</si>
  <si>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</si>
  <si>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</si>
  <si>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</si>
  <si>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</si>
  <si>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</si>
  <si>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</si>
  <si>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</si>
  <si>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</si>
  <si>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</si>
  <si>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</si>
  <si>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</si>
  <si>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</si>
  <si>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</si>
  <si>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</si>
  <si>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</si>
  <si>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</si>
  <si>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</si>
  <si>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</si>
  <si>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</si>
  <si>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</si>
  <si>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</si>
  <si>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</si>
  <si>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</si>
  <si>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</si>
  <si>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</si>
  <si>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</si>
  <si>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</si>
  <si>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</si>
  <si>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</si>
  <si>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</si>
  <si>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</si>
  <si>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</si>
  <si>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</si>
  <si>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</si>
  <si>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</si>
  <si>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</si>
  <si>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</si>
  <si>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</si>
  <si>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</si>
  <si>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</si>
  <si>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</si>
  <si>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</si>
  <si>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</si>
  <si>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</si>
  <si>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</si>
  <si>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</si>
  <si>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</si>
  <si>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</si>
  <si>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</si>
  <si>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</si>
  <si>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</si>
  <si>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</si>
  <si>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</si>
  <si>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</si>
  <si>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</si>
  <si>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</si>
  <si>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</si>
  <si>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</si>
  <si>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</si>
  <si>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</si>
  <si>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</si>
  <si>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</si>
  <si>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</si>
  <si>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</si>
  <si>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</si>
  <si>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</si>
  <si>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</si>
  <si>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</si>
  <si>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</si>
  <si>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</si>
  <si>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</si>
  <si>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</si>
  <si>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</si>
  <si>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</si>
  <si>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</si>
  <si>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</si>
  <si>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</si>
  <si>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</si>
  <si>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</si>
  <si>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</si>
  <si>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</si>
  <si>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</si>
  <si>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</si>
  <si>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</si>
  <si>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</si>
  <si>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</si>
  <si>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</si>
  <si>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</si>
  <si>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</si>
  <si>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</si>
  <si>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</si>
  <si>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</si>
  <si>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</si>
  <si>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</si>
  <si>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</si>
  <si>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</si>
  <si>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</si>
  <si>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</si>
  <si>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</si>
  <si>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</si>
  <si>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</si>
  <si>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</si>
  <si>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</si>
  <si>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</si>
  <si>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</si>
  <si>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</si>
  <si>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</si>
  <si>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</si>
  <si>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</si>
  <si>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</si>
  <si>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</si>
  <si>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</si>
  <si>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</si>
  <si>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</si>
  <si>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</si>
  <si>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</si>
  <si>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</si>
  <si>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</si>
  <si>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</si>
  <si>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</si>
  <si>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</si>
  <si>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</si>
  <si>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</si>
  <si>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</si>
  <si>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</si>
  <si>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</si>
  <si>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</si>
  <si>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</si>
  <si>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</si>
  <si>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</si>
  <si>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</si>
  <si>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</si>
  <si>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</si>
  <si>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</si>
  <si>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</si>
  <si>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</si>
  <si>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</si>
  <si>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</si>
  <si>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</si>
  <si>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</si>
  <si>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</si>
  <si>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</si>
  <si>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</si>
  <si>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</si>
  <si>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</si>
  <si>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</si>
  <si>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</si>
  <si>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</si>
  <si>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</si>
  <si>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</si>
  <si>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</si>
  <si>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</si>
  <si>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</si>
  <si>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</si>
  <si>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</si>
  <si>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</si>
  <si>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</si>
  <si>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</si>
  <si>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</si>
  <si>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</si>
  <si>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</si>
  <si>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</si>
  <si>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</si>
  <si>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</si>
  <si>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</si>
  <si>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</si>
  <si>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</si>
  <si>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</si>
  <si>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</si>
  <si>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</si>
  <si>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</si>
  <si>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</si>
  <si>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</si>
  <si>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</si>
  <si>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</si>
  <si>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</si>
  <si>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</si>
  <si>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</si>
  <si>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</si>
  <si>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</si>
  <si>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</si>
  <si>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</si>
  <si>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</si>
  <si>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</si>
  <si>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</si>
  <si>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</si>
  <si>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</si>
  <si>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</si>
  <si>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</si>
  <si>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</si>
  <si>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</si>
  <si>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</si>
  <si>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</si>
  <si>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</si>
  <si>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</si>
  <si>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</si>
  <si>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</si>
  <si>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</si>
  <si>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</si>
  <si>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</si>
  <si>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</si>
  <si>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</si>
  <si>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</si>
  <si>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</si>
  <si>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</si>
  <si>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</si>
  <si>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</si>
  <si>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</si>
  <si>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</si>
  <si>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</si>
  <si>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</si>
  <si>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</si>
  <si>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</si>
  <si>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</si>
  <si>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</si>
  <si>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</si>
  <si>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</si>
  <si>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</si>
  <si>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</si>
  <si>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</si>
  <si>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</si>
  <si>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</si>
  <si>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</si>
  <si>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</si>
  <si>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</si>
  <si>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</si>
  <si>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</si>
  <si>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</si>
  <si>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</si>
  <si>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</si>
  <si>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</si>
  <si>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</si>
  <si>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</si>
  <si>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</si>
  <si>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</si>
  <si>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</si>
  <si>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</si>
  <si>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</si>
  <si>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</si>
  <si>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</si>
  <si>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</si>
  <si>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</si>
  <si>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</si>
  <si>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</si>
  <si>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</si>
  <si>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</si>
  <si>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</si>
  <si>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</si>
  <si>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</si>
  <si>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</si>
  <si>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</si>
  <si>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</si>
  <si>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</si>
  <si>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</si>
  <si>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</si>
  <si>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</si>
  <si>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</si>
  <si>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</si>
  <si>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</si>
  <si>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</si>
  <si>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</si>
  <si>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</si>
  <si>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</si>
  <si>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</si>
  <si>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</si>
  <si>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</si>
  <si>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</si>
  <si>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</si>
  <si>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</si>
  <si>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</si>
  <si>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</si>
  <si>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</si>
  <si>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</si>
  <si>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</si>
  <si>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</si>
  <si>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</si>
  <si>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</si>
  <si>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</si>
  <si>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</si>
  <si>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</si>
  <si>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</si>
  <si>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</si>
  <si>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</si>
  <si>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</si>
  <si>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</si>
  <si>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</si>
  <si>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</si>
  <si>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</si>
  <si>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</si>
  <si>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</si>
  <si>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</si>
  <si>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</si>
  <si>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</si>
  <si>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</si>
  <si>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</si>
  <si>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</si>
  <si>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</si>
  <si>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</si>
  <si>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</si>
  <si>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</si>
  <si>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</si>
  <si>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</si>
  <si>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</si>
  <si>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</si>
  <si>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</si>
  <si>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</si>
  <si>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</si>
  <si>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</si>
  <si>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</si>
  <si>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</si>
  <si>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</si>
  <si>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</si>
  <si>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</si>
  <si>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</si>
  <si>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</si>
  <si>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</si>
  <si>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</si>
  <si>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</si>
  <si>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</si>
  <si>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</si>
  <si>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</si>
  <si>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</si>
  <si>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</si>
  <si>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</si>
  <si>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</si>
  <si>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</si>
  <si>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</si>
  <si>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</si>
  <si>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</si>
  <si>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</si>
  <si>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</si>
  <si>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</si>
  <si>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</si>
  <si>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</si>
  <si>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</si>
  <si>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</si>
  <si>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</si>
  <si>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</si>
  <si>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</si>
  <si>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</si>
  <si>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</si>
  <si>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</si>
  <si>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</si>
  <si>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</si>
  <si>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</si>
  <si>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</si>
  <si>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</si>
  <si>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</si>
  <si>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</si>
  <si>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</si>
  <si>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</si>
  <si>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</si>
  <si>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</si>
  <si>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</si>
  <si>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</si>
  <si>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</si>
  <si>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</si>
  <si>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</si>
  <si>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</si>
  <si>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</si>
  <si>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</si>
  <si>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</si>
  <si>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</si>
  <si>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</si>
  <si>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</si>
  <si>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</si>
  <si>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</si>
  <si>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</si>
  <si>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</si>
  <si>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</si>
  <si>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</si>
  <si>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</si>
  <si>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</si>
  <si>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</si>
  <si>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</si>
  <si>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</si>
  <si>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</si>
  <si>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</si>
  <si>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</si>
  <si>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</si>
  <si>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</si>
  <si>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</si>
  <si>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</si>
  <si>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</si>
  <si>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</si>
  <si>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</si>
  <si>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</si>
  <si>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</si>
  <si>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</si>
  <si>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</si>
  <si>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</si>
  <si>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</si>
  <si>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</si>
  <si>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</si>
  <si>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</si>
  <si>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</si>
  <si>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</si>
  <si>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</si>
  <si>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</si>
  <si>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</si>
  <si>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</si>
  <si>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</si>
  <si>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</si>
  <si>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</si>
  <si>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</si>
  <si>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</si>
  <si>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</si>
  <si>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</si>
  <si>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</si>
  <si>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</si>
  <si>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</si>
  <si>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</si>
  <si>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</si>
  <si>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</si>
  <si>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</si>
  <si>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</si>
  <si>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</si>
  <si>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</si>
  <si>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</si>
  <si>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</si>
  <si>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</si>
  <si>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</si>
  <si>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</si>
  <si>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</si>
  <si>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</si>
  <si>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</si>
  <si>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</si>
  <si>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</si>
  <si>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</si>
  <si>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</si>
  <si>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</si>
  <si>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</si>
  <si>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</si>
  <si>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</si>
  <si>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</si>
  <si>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</si>
  <si>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</si>
  <si>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</si>
  <si>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</si>
  <si>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</si>
  <si>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</si>
  <si>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</si>
  <si>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</si>
  <si>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</si>
  <si>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</si>
  <si>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</si>
  <si>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</si>
  <si>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</si>
  <si>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</si>
  <si>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</si>
  <si>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</si>
  <si>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</si>
  <si>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</si>
  <si>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</si>
  <si>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</si>
  <si>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</si>
  <si>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</si>
  <si>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</si>
  <si>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</si>
  <si>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</si>
  <si>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</si>
  <si>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</si>
  <si>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</si>
  <si>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</si>
  <si>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</si>
  <si>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</si>
  <si>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</si>
  <si>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</si>
  <si>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</si>
  <si>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</si>
  <si>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</si>
  <si>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</si>
  <si>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</si>
  <si>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</si>
  <si>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</si>
  <si>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</si>
  <si>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</si>
  <si>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</si>
  <si>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</si>
  <si>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</si>
  <si>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</si>
  <si>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</si>
  <si>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</si>
  <si>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</si>
  <si>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</si>
  <si>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</si>
  <si>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</si>
  <si>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</si>
  <si>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</si>
  <si>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</si>
  <si>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</si>
  <si>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</si>
  <si>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</si>
  <si>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</si>
  <si>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</si>
  <si>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</si>
  <si>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</si>
  <si>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</si>
  <si>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</si>
  <si>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</si>
  <si>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</si>
  <si>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</si>
  <si>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</si>
  <si>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</si>
  <si>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</si>
  <si>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</si>
  <si>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</si>
  <si>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</si>
  <si>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</si>
  <si>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</si>
  <si>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</si>
  <si>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</si>
  <si>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</si>
  <si>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</si>
  <si>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</si>
  <si>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</si>
  <si>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</si>
  <si>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</si>
  <si>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</si>
  <si>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</si>
  <si>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</si>
  <si>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</si>
  <si>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</si>
  <si>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</si>
  <si>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</si>
  <si>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</si>
  <si>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</si>
  <si>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</si>
  <si>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</si>
  <si>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</si>
  <si>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</si>
  <si>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</si>
  <si>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</si>
  <si>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</si>
  <si>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</si>
  <si>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</si>
  <si>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</si>
  <si>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</si>
  <si>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</si>
  <si>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</si>
  <si>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</si>
  <si>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</si>
  <si>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</si>
  <si>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</si>
  <si>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</si>
  <si>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</si>
  <si>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</si>
  <si>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</si>
  <si>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</si>
  <si>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</si>
  <si>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</si>
  <si>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</si>
  <si>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</si>
  <si>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</si>
  <si>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</si>
  <si>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</si>
  <si>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</si>
  <si>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</si>
  <si>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</si>
  <si>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</si>
  <si>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</si>
  <si>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</si>
  <si>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</si>
  <si>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</si>
  <si>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</si>
  <si>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</si>
  <si>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</si>
  <si>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</si>
  <si>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</si>
  <si>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</si>
  <si>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</si>
  <si>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</si>
  <si>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</si>
  <si>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</si>
  <si>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</si>
  <si>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</si>
  <si>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</si>
  <si>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</si>
  <si>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</si>
  <si>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</si>
  <si>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</si>
  <si>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</si>
  <si>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</si>
  <si>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</si>
  <si>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</si>
  <si>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</si>
  <si>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</si>
  <si>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</si>
  <si>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</si>
  <si>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</si>
  <si>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</si>
  <si>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</si>
  <si>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</si>
  <si>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</si>
  <si>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</si>
  <si>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</si>
  <si>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</si>
  <si>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</si>
  <si>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</si>
  <si>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</si>
  <si>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</si>
  <si>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</si>
  <si>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</si>
  <si>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</si>
  <si>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</si>
  <si>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</si>
  <si>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</si>
  <si>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</si>
  <si>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</si>
  <si>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</si>
  <si>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</si>
  <si>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</si>
  <si>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</si>
  <si>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</si>
  <si>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</si>
  <si>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</si>
  <si>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</si>
  <si>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</si>
  <si>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</si>
  <si>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</si>
  <si>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</si>
  <si>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</si>
  <si>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</si>
  <si>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</si>
  <si>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</si>
  <si>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</si>
  <si>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</si>
  <si>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</si>
  <si>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</si>
  <si>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</si>
  <si>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</si>
  <si>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</si>
  <si>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</si>
  <si>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</si>
  <si>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</si>
  <si>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</si>
  <si>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</si>
  <si>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</si>
  <si>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</si>
  <si>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</si>
  <si>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</si>
  <si>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</si>
  <si>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</si>
  <si>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</si>
  <si>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</si>
  <si>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</si>
  <si>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</si>
  <si>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</si>
  <si>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</si>
  <si>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</si>
  <si>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</si>
  <si>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</si>
  <si>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</si>
  <si>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</si>
  <si>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</si>
  <si>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</si>
  <si>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</si>
  <si>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</si>
  <si>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</si>
  <si>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</si>
  <si>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</si>
  <si>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</si>
  <si>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</si>
  <si>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</si>
  <si>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</si>
  <si>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</si>
  <si>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</si>
  <si>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</si>
  <si>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</si>
  <si>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</si>
  <si>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</si>
  <si>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</si>
  <si>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</si>
  <si>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</si>
  <si>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</si>
  <si>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</si>
  <si>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</si>
  <si>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</si>
  <si>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</si>
  <si>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</si>
  <si>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</si>
  <si>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</si>
  <si>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</si>
  <si>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</si>
  <si>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</si>
  <si>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</si>
  <si>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</si>
  <si>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</si>
  <si>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</si>
  <si>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</si>
  <si>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</si>
  <si>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</si>
  <si>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</si>
  <si>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</si>
  <si>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</si>
  <si>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</si>
  <si>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</si>
  <si>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</si>
  <si>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</si>
  <si>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</si>
  <si>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</si>
  <si>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</si>
  <si>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</si>
  <si>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</si>
  <si>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</si>
  <si>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</si>
  <si>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</si>
  <si>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</si>
  <si>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</si>
  <si>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</si>
  <si>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</si>
  <si>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</si>
  <si>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</si>
  <si>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</si>
  <si>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</si>
  <si>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</si>
  <si>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</si>
  <si>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</si>
  <si>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</si>
  <si>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</si>
  <si>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</si>
  <si>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</si>
  <si>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</si>
  <si>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</si>
  <si>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</si>
  <si>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</si>
  <si>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</si>
  <si>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</si>
  <si>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</si>
  <si>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</si>
  <si>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</si>
  <si>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</si>
  <si>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</si>
  <si>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</si>
  <si>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</si>
  <si>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</si>
  <si>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</si>
  <si>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</si>
  <si>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</si>
  <si>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</si>
  <si>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</si>
  <si>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</si>
  <si>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</si>
  <si>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</si>
  <si>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</si>
  <si>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</si>
  <si>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</si>
  <si>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</si>
  <si>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</si>
  <si>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</si>
  <si>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</si>
  <si>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</si>
  <si>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</si>
  <si>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</si>
  <si>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</si>
  <si>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</si>
  <si>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</si>
  <si>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</si>
  <si>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</si>
  <si>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</si>
  <si>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</si>
  <si>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</si>
  <si>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</si>
  <si>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</si>
  <si>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</si>
  <si>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</si>
  <si>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</si>
  <si>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</si>
  <si>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</si>
  <si>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</si>
  <si>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</si>
  <si>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</si>
  <si>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</si>
  <si>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</si>
  <si>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</si>
  <si>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</si>
  <si>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</si>
  <si>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</si>
  <si>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</si>
  <si>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</si>
  <si>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</si>
  <si>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</si>
  <si>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</si>
  <si>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</si>
  <si>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</si>
  <si>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</si>
  <si>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</si>
  <si>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</si>
  <si>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</si>
  <si>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</si>
  <si>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</si>
  <si>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</si>
  <si>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</si>
  <si>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</si>
  <si>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</si>
  <si>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</si>
  <si>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</si>
  <si>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</si>
  <si>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</si>
  <si>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</si>
  <si>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</si>
  <si>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</si>
  <si>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</si>
  <si>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</si>
  <si>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</si>
  <si>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</si>
  <si>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</si>
  <si>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</si>
  <si>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</si>
  <si>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</si>
  <si>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</si>
  <si>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</si>
  <si>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</si>
  <si>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</si>
  <si>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</si>
  <si>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</si>
  <si>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</si>
  <si>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</si>
  <si>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</si>
  <si>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</si>
  <si>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</si>
  <si>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</si>
  <si>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</si>
  <si>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</si>
  <si>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</si>
  <si>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</si>
  <si>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</si>
  <si>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</si>
  <si>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</si>
  <si>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</si>
  <si>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</si>
  <si>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</si>
  <si>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</si>
  <si>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</si>
  <si>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</si>
  <si>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</si>
  <si>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</si>
  <si>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</si>
  <si>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</si>
  <si>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</si>
  <si>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</si>
  <si>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</si>
  <si>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</si>
  <si>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</si>
  <si>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</si>
  <si>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</si>
  <si>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</si>
  <si>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</si>
  <si>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</si>
  <si>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</si>
  <si>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</si>
  <si>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</si>
  <si>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</si>
  <si>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</si>
  <si>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</si>
  <si>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</si>
  <si>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</si>
  <si>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</si>
  <si>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</si>
  <si>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</si>
  <si>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</si>
  <si>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</si>
  <si>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</si>
  <si>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</si>
  <si>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</si>
  <si>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</si>
  <si>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</si>
  <si>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</si>
  <si>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</si>
  <si>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</si>
  <si>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</si>
  <si>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</si>
  <si>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</si>
  <si>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</si>
  <si>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</si>
  <si>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</si>
  <si>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</si>
  <si>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</si>
  <si>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</si>
  <si>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</si>
  <si>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</si>
  <si>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</si>
  <si>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</si>
  <si>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</si>
  <si>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</si>
  <si>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</si>
  <si>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</si>
  <si>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</si>
  <si>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</si>
  <si>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</si>
  <si>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</si>
  <si>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</si>
  <si>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</si>
  <si>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</si>
  <si>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</si>
  <si>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</si>
  <si>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</si>
  <si>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</si>
  <si>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</si>
  <si>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</si>
  <si>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</si>
  <si>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</si>
  <si>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</si>
  <si>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</si>
  <si>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</si>
  <si>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</si>
  <si>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</si>
  <si>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</si>
  <si>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</si>
  <si>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</si>
  <si>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</si>
  <si>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</si>
  <si>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</si>
  <si>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</si>
  <si>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</si>
  <si>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</si>
  <si>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</si>
  <si>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</si>
  <si>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</si>
  <si>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</si>
  <si>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</si>
  <si>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</si>
  <si>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</si>
  <si>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</si>
  <si>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</si>
  <si>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</si>
  <si>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</si>
  <si>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</si>
  <si>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</si>
  <si>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</si>
  <si>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</si>
  <si>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</si>
  <si>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</si>
  <si>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</si>
  <si>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</si>
  <si>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</si>
  <si>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</si>
  <si>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</si>
  <si>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</si>
  <si>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</si>
  <si>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</si>
  <si>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</si>
  <si>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</si>
  <si>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</si>
  <si>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</si>
  <si>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</si>
  <si>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</si>
  <si>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</si>
  <si>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</si>
  <si>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</si>
  <si>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</si>
  <si>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</si>
  <si>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</si>
  <si>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</si>
  <si>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</si>
  <si>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</si>
  <si>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</si>
  <si>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</si>
  <si>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</si>
  <si>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</si>
  <si>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</si>
  <si>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</si>
  <si>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</si>
  <si>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</si>
  <si>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</si>
  <si>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</si>
  <si>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</si>
  <si>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</si>
  <si>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</si>
  <si>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</si>
  <si>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</si>
  <si>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</si>
  <si>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</si>
  <si>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</si>
  <si>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</si>
  <si>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</si>
  <si>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</si>
  <si>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</si>
  <si>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</si>
  <si>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</si>
  <si>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</si>
  <si>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</si>
  <si>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</si>
  <si>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</si>
  <si>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</si>
  <si>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</si>
  <si>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</si>
  <si>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</si>
  <si>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</si>
  <si>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</si>
  <si>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</si>
  <si>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</si>
  <si>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</si>
  <si>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</si>
  <si>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</si>
  <si>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</si>
  <si>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</si>
  <si>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</si>
  <si>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</si>
  <si>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</si>
  <si>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</si>
  <si>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</si>
  <si>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</si>
  <si>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</si>
  <si>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</si>
  <si>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</si>
  <si>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</si>
  <si>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</si>
  <si>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</si>
  <si>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</si>
  <si>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</si>
  <si>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</si>
  <si>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</si>
  <si>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</si>
  <si>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</si>
  <si>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</si>
  <si>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</si>
  <si>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</si>
  <si>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</si>
  <si>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</si>
  <si>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</si>
  <si>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</si>
  <si>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</si>
  <si>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</si>
  <si>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</si>
  <si>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</si>
  <si>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</si>
  <si>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</si>
  <si>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</si>
  <si>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</si>
  <si>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</si>
  <si>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</si>
  <si>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</si>
  <si>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</si>
  <si>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</si>
  <si>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</si>
  <si>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</si>
  <si>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</si>
  <si>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</si>
  <si>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</si>
  <si>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</si>
  <si>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</si>
  <si>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</si>
  <si>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</si>
  <si>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</si>
  <si>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</si>
  <si>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</si>
  <si>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</si>
  <si>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</si>
  <si>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</si>
  <si>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</si>
  <si>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</si>
  <si>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</si>
  <si>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</si>
  <si>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</si>
  <si>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</si>
  <si>
    <t>2021-52-10001383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</si>
</sst>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80" t="str">
        <f>HYPERLINK("#MI_Oferente_Singular!A114","CAPACIDAD RESIDUAL")</f>
        <v>CAPACIDAD RESIDUAL</v>
      </c>
      <c r="F8" s="181"/>
      <c r="G8" s="182"/>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80" t="str">
        <f>HYPERLINK("#MI_Oferente_Singular!A162","TALENTO HUMANO")</f>
        <v>TALENTO HUMANO</v>
      </c>
      <c r="F9" s="181"/>
      <c r="G9" s="182"/>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80" t="str">
        <f>HYPERLINK("#MI_Oferente_Singular!F162","INFRAESTRUCTURA")</f>
        <v>INFRAESTRUCTURA</v>
      </c>
      <c r="F10" s="181"/>
      <c r="G10" s="182"/>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110</v>
      </c>
      <c r="I15" s="32" t="s">
        <v>2624</v>
      </c>
      <c r="J15" s="108" t="s">
        <v>2626</v>
      </c>
      <c r="L15" s="206" t="s">
        <v>8</v>
      </c>
      <c r="M15" s="206"/>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183"/>
      <c r="I20" s="141" t="s">
        <v>110</v>
      </c>
      <c r="J20" s="142" t="s">
        <v>792</v>
      </c>
      <c r="K20" s="143">
        <v>2255793257</v>
      </c>
      <c r="L20" s="144"/>
      <c r="M20" s="144">
        <v>44561</v>
      </c>
      <c r="N20" s="128">
        <f>+(M20-L20)/30</f>
        <v>1485.3666666666666</v>
      </c>
      <c r="O20" s="131"/>
      <c r="U20" s="127"/>
      <c r="V20" s="105">
        <f ca="1">NOW()</f>
        <v>44193.891634722226</v>
      </c>
      <c r="W20" s="105">
        <f ca="1">NOW()</f>
        <v>44193.891634722226</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175" t="str">
        <f>VLOOKUP(B20,EAS!A2:B1439,2,0)</f>
        <v>FUNDACION ROTARIA DE IPIALES</v>
      </c>
      <c r="C38" s="175"/>
      <c r="D38" s="175"/>
      <c r="E38" s="175"/>
      <c r="F38" s="175"/>
      <c r="G38" s="5"/>
      <c r="H38" s="125"/>
      <c r="I38" s="187" t="s">
        <v>7</v>
      </c>
      <c r="J38" s="187"/>
      <c r="K38" s="187"/>
      <c r="L38" s="187"/>
      <c r="M38" s="187"/>
      <c r="N38" s="187"/>
      <c r="O38" s="126"/>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2698</v>
      </c>
      <c r="C48" s="110" t="s">
        <v>31</v>
      </c>
      <c r="D48" s="115" t="s">
        <v>2676</v>
      </c>
      <c r="E48" s="169">
        <v>39834</v>
      </c>
      <c r="F48" s="169">
        <v>40178</v>
      </c>
      <c r="G48" s="152">
        <f>IF(AND(E48&lt;&gt;"",F48&lt;&gt;""),((F48-E48)/30),"")</f>
        <v>11.466666666666667</v>
      </c>
      <c r="H48" s="116" t="s">
        <v>2731</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2698</v>
      </c>
      <c r="C49" s="118" t="s">
        <v>31</v>
      </c>
      <c r="D49" s="115" t="s">
        <v>2677</v>
      </c>
      <c r="E49" s="169">
        <v>40210</v>
      </c>
      <c r="F49" s="169">
        <v>40543</v>
      </c>
      <c r="G49" s="152">
        <f t="shared" ref="G49:G50" si="3">IF(AND(E49&lt;&gt;"",F49&lt;&gt;""),((F49-E49)/30),"")</f>
        <v>11.1</v>
      </c>
      <c r="H49" s="171" t="s">
        <v>2732</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2698</v>
      </c>
      <c r="C50" s="118" t="s">
        <v>31</v>
      </c>
      <c r="D50" s="115" t="s">
        <v>2678</v>
      </c>
      <c r="E50" s="169">
        <v>40575</v>
      </c>
      <c r="F50" s="169">
        <v>40908</v>
      </c>
      <c r="G50" s="152">
        <f t="shared" si="3"/>
        <v>11.1</v>
      </c>
      <c r="H50" s="116" t="s">
        <v>2733</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2698</v>
      </c>
      <c r="C51" s="118" t="s">
        <v>31</v>
      </c>
      <c r="D51" s="115" t="s">
        <v>2679</v>
      </c>
      <c r="E51" s="169">
        <v>40929</v>
      </c>
      <c r="F51" s="169">
        <v>41090</v>
      </c>
      <c r="G51" s="152">
        <f t="shared" ref="G51:G107" si="4">IF(AND(E51&lt;&gt;"",F51&lt;&gt;""),((F51-E51)/30),"")</f>
        <v>5.3666666666666663</v>
      </c>
      <c r="H51" s="116" t="s">
        <v>2734</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2698</v>
      </c>
      <c r="C52" s="118" t="s">
        <v>31</v>
      </c>
      <c r="D52" s="115" t="s">
        <v>2680</v>
      </c>
      <c r="E52" s="170" t="s">
        <v>2701</v>
      </c>
      <c r="F52" s="170" t="s">
        <v>2717</v>
      </c>
      <c r="G52" s="152">
        <f t="shared" si="4"/>
        <v>5.9666666666666668</v>
      </c>
      <c r="H52" s="116" t="s">
        <v>2735</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2698</v>
      </c>
      <c r="C53" s="118" t="s">
        <v>31</v>
      </c>
      <c r="D53" s="115" t="s">
        <v>2681</v>
      </c>
      <c r="E53" s="115" t="s">
        <v>2702</v>
      </c>
      <c r="F53" s="115" t="s">
        <v>2718</v>
      </c>
      <c r="G53" s="152">
        <f t="shared" si="4"/>
        <v>2</v>
      </c>
      <c r="H53" s="116" t="s">
        <v>2736</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2698</v>
      </c>
      <c r="C54" s="118" t="s">
        <v>31</v>
      </c>
      <c r="D54" s="115" t="s">
        <v>2682</v>
      </c>
      <c r="E54" s="115" t="s">
        <v>2703</v>
      </c>
      <c r="F54" s="115" t="s">
        <v>2719</v>
      </c>
      <c r="G54" s="152">
        <f t="shared" si="4"/>
        <v>36.033333333333331</v>
      </c>
      <c r="H54" s="116" t="s">
        <v>2737</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2698</v>
      </c>
      <c r="C55" s="118" t="s">
        <v>31</v>
      </c>
      <c r="D55" s="115" t="s">
        <v>2683</v>
      </c>
      <c r="E55" s="115" t="s">
        <v>2704</v>
      </c>
      <c r="F55" s="115" t="s">
        <v>2720</v>
      </c>
      <c r="G55" s="152">
        <f t="shared" si="4"/>
        <v>11.1</v>
      </c>
      <c r="H55" s="116" t="s">
        <v>2738</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2698</v>
      </c>
      <c r="C56" s="118" t="s">
        <v>31</v>
      </c>
      <c r="D56" s="115" t="s">
        <v>2684</v>
      </c>
      <c r="E56" s="115" t="s">
        <v>2704</v>
      </c>
      <c r="F56" s="115" t="s">
        <v>2720</v>
      </c>
      <c r="G56" s="152">
        <f t="shared" si="4"/>
        <v>11.1</v>
      </c>
      <c r="H56" s="116" t="s">
        <v>2739</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2698</v>
      </c>
      <c r="C57" s="118" t="s">
        <v>31</v>
      </c>
      <c r="D57" s="115" t="s">
        <v>2685</v>
      </c>
      <c r="E57" s="115" t="s">
        <v>2705</v>
      </c>
      <c r="F57" s="115" t="s">
        <v>2721</v>
      </c>
      <c r="G57" s="152">
        <f t="shared" si="4"/>
        <v>12.333333333333334</v>
      </c>
      <c r="H57" s="116" t="s">
        <v>2735</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2698</v>
      </c>
      <c r="C58" s="118" t="s">
        <v>31</v>
      </c>
      <c r="D58" s="115" t="s">
        <v>2686</v>
      </c>
      <c r="E58" s="115" t="s">
        <v>2706</v>
      </c>
      <c r="F58" s="115" t="s">
        <v>2722</v>
      </c>
      <c r="G58" s="152">
        <f t="shared" si="4"/>
        <v>21.233333333333334</v>
      </c>
      <c r="H58" s="116" t="s">
        <v>2740</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2698</v>
      </c>
      <c r="C59" s="118" t="s">
        <v>31</v>
      </c>
      <c r="D59" s="115" t="s">
        <v>2687</v>
      </c>
      <c r="E59" s="115" t="s">
        <v>2706</v>
      </c>
      <c r="F59" s="115" t="s">
        <v>2723</v>
      </c>
      <c r="G59" s="152">
        <f t="shared" si="4"/>
        <v>12.133333333333333</v>
      </c>
      <c r="H59" s="116" t="s">
        <v>2741</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2698</v>
      </c>
      <c r="C60" s="118" t="s">
        <v>31</v>
      </c>
      <c r="D60" s="115" t="s">
        <v>2688</v>
      </c>
      <c r="E60" s="115" t="s">
        <v>2707</v>
      </c>
      <c r="F60" s="115" t="s">
        <v>2724</v>
      </c>
      <c r="G60" s="152">
        <f t="shared" si="4"/>
        <v>12.166666666666666</v>
      </c>
      <c r="H60" s="116" t="s">
        <v>2741</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2698</v>
      </c>
      <c r="C61" s="118" t="s">
        <v>31</v>
      </c>
      <c r="D61" s="115" t="s">
        <v>2689</v>
      </c>
      <c r="E61" s="115" t="s">
        <v>2708</v>
      </c>
      <c r="F61" s="115" t="s">
        <v>2725</v>
      </c>
      <c r="G61" s="152">
        <f t="shared" si="4"/>
        <v>8.5666666666666664</v>
      </c>
      <c r="H61" s="116" t="s">
        <v>2742</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2698</v>
      </c>
      <c r="C62" s="118" t="s">
        <v>31</v>
      </c>
      <c r="D62" s="115" t="s">
        <v>2690</v>
      </c>
      <c r="E62" s="115" t="s">
        <v>2706</v>
      </c>
      <c r="F62" s="115" t="s">
        <v>2707</v>
      </c>
      <c r="G62" s="152">
        <f t="shared" si="4"/>
        <v>1.4666666666666666</v>
      </c>
      <c r="H62" s="116" t="s">
        <v>2741</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2698</v>
      </c>
      <c r="C63" s="118" t="s">
        <v>31</v>
      </c>
      <c r="D63" s="115" t="s">
        <v>2691</v>
      </c>
      <c r="E63" s="115" t="s">
        <v>2709</v>
      </c>
      <c r="F63" s="115" t="s">
        <v>2725</v>
      </c>
      <c r="G63" s="152">
        <f t="shared" si="4"/>
        <v>9.3000000000000007</v>
      </c>
      <c r="H63" s="116" t="s">
        <v>2741</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2698</v>
      </c>
      <c r="C64" s="118" t="s">
        <v>31</v>
      </c>
      <c r="D64" s="115" t="s">
        <v>2692</v>
      </c>
      <c r="E64" s="115" t="s">
        <v>2710</v>
      </c>
      <c r="F64" s="115" t="s">
        <v>2725</v>
      </c>
      <c r="G64" s="152">
        <f t="shared" si="4"/>
        <v>8.6333333333333329</v>
      </c>
      <c r="H64" s="116" t="s">
        <v>2743</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2698</v>
      </c>
      <c r="C65" s="118" t="s">
        <v>31</v>
      </c>
      <c r="D65" s="115" t="s">
        <v>2693</v>
      </c>
      <c r="E65" s="115" t="s">
        <v>2711</v>
      </c>
      <c r="F65" s="115" t="s">
        <v>2722</v>
      </c>
      <c r="G65" s="152">
        <f t="shared" si="4"/>
        <v>7.7</v>
      </c>
      <c r="H65" s="116" t="s">
        <v>2744</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2698</v>
      </c>
      <c r="C66" s="118" t="s">
        <v>31</v>
      </c>
      <c r="D66" s="115" t="s">
        <v>2694</v>
      </c>
      <c r="E66" s="115" t="s">
        <v>2712</v>
      </c>
      <c r="F66" s="115" t="s">
        <v>2726</v>
      </c>
      <c r="G66" s="152">
        <f t="shared" si="4"/>
        <v>0.96666666666666667</v>
      </c>
      <c r="H66" s="116" t="s">
        <v>2745</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2698</v>
      </c>
      <c r="C67" s="118" t="s">
        <v>31</v>
      </c>
      <c r="D67" s="115" t="s">
        <v>2695</v>
      </c>
      <c r="E67" s="115" t="s">
        <v>2713</v>
      </c>
      <c r="F67" s="115" t="s">
        <v>2727</v>
      </c>
      <c r="G67" s="152">
        <f t="shared" si="4"/>
        <v>4.5333333333333332</v>
      </c>
      <c r="H67" s="116" t="s">
        <v>2746</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2698</v>
      </c>
      <c r="C68" s="118" t="s">
        <v>31</v>
      </c>
      <c r="D68" s="115" t="s">
        <v>2696</v>
      </c>
      <c r="E68" s="115" t="s">
        <v>2714</v>
      </c>
      <c r="F68" s="115" t="s">
        <v>2728</v>
      </c>
      <c r="G68" s="152">
        <f t="shared" si="4"/>
        <v>4.0666666666666664</v>
      </c>
      <c r="H68" s="116" t="s">
        <v>2747</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2698</v>
      </c>
      <c r="C69" s="118" t="s">
        <v>31</v>
      </c>
      <c r="D69" s="115" t="s">
        <v>2697</v>
      </c>
      <c r="E69" s="115" t="s">
        <v>2715</v>
      </c>
      <c r="F69" s="115" t="s">
        <v>2729</v>
      </c>
      <c r="G69" s="152">
        <f t="shared" si="4"/>
        <v>11.2</v>
      </c>
      <c r="H69" s="116" t="s">
        <v>2748</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2698</v>
      </c>
      <c r="C70" s="118" t="s">
        <v>31</v>
      </c>
      <c r="D70" s="115" t="s">
        <v>2699</v>
      </c>
      <c r="E70" s="115" t="s">
        <v>2716</v>
      </c>
      <c r="F70" s="115" t="s">
        <v>2730</v>
      </c>
      <c r="G70" s="152">
        <f t="shared" si="4"/>
        <v>8.1</v>
      </c>
      <c r="H70" s="116" t="s">
        <v>2749</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2700</v>
      </c>
      <c r="E114" s="138">
        <v>44168</v>
      </c>
      <c r="F114" s="138">
        <v>44773</v>
      </c>
      <c r="G114" s="152">
        <f>IF(AND(E114&lt;&gt;"",F114&lt;&gt;""),((F114-E114)/30),"")</f>
        <v>20.166666666666668</v>
      </c>
      <c r="H114" s="116" t="s">
        <v>2749</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59"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6"/>
      <c r="Z178" s="157" t="str">
        <f>IF(Y178&gt;0,SUM(E180+Y178),"")</f>
        <v/>
      </c>
      <c r="AA178" s="19"/>
      <c r="AB178" s="19"/>
    </row>
    <row r="179" spans="1:28" ht="23.25" x14ac:dyDescent="0.25">
      <c r="A179" s="9"/>
      <c r="B179" s="218" t="s">
        <v>2668</v>
      </c>
      <c r="C179" s="218"/>
      <c r="D179" s="218"/>
      <c r="E179" s="163">
        <v>0.02</v>
      </c>
      <c r="F179" s="162">
        <v>0.01</v>
      </c>
      <c r="G179" s="157">
        <f>IF(F179&gt;0,SUM(E179+F179),"")</f>
        <v>0.03</v>
      </c>
      <c r="H179" s="5"/>
      <c r="I179" s="218" t="s">
        <v>2670</v>
      </c>
      <c r="J179" s="218"/>
      <c r="K179" s="218"/>
      <c r="L179" s="218"/>
      <c r="M179" s="164">
        <v>0.03</v>
      </c>
      <c r="O179" s="8"/>
      <c r="Q179" s="19"/>
      <c r="R179" s="151">
        <f>IF(M179&gt;0,SUM(L179+M179),"")</f>
        <v>0.03</v>
      </c>
      <c r="T179" s="19"/>
      <c r="U179" s="174" t="s">
        <v>1166</v>
      </c>
      <c r="V179" s="174"/>
      <c r="W179" s="174"/>
      <c r="X179" s="24">
        <v>0.02</v>
      </c>
      <c r="Y179" s="156"/>
      <c r="Z179" s="157" t="str">
        <f>IF(Y179&gt;0,SUM(E181+Y179),"")</f>
        <v/>
      </c>
      <c r="AA179" s="19"/>
      <c r="AB179" s="19"/>
    </row>
    <row r="180" spans="1:28" ht="23.25" hidden="1" x14ac:dyDescent="0.25">
      <c r="A180" s="9"/>
      <c r="B180" s="198"/>
      <c r="C180" s="198"/>
      <c r="D180" s="198"/>
      <c r="E180" s="161"/>
      <c r="H180" s="5"/>
      <c r="I180" s="198"/>
      <c r="J180" s="198"/>
      <c r="K180" s="198"/>
      <c r="L180" s="198"/>
      <c r="M180" s="5"/>
      <c r="O180" s="8"/>
      <c r="Q180" s="19"/>
      <c r="R180" s="151" t="str">
        <f>IF(S180&gt;0,SUM(L180+S180),"")</f>
        <v/>
      </c>
      <c r="S180" s="156"/>
      <c r="T180" s="19"/>
      <c r="U180" s="174" t="s">
        <v>1167</v>
      </c>
      <c r="V180" s="174"/>
      <c r="W180" s="174"/>
      <c r="X180" s="24">
        <v>0.03</v>
      </c>
      <c r="Y180" s="156"/>
      <c r="Z180" s="157" t="str">
        <f>IF(Y180&gt;0,SUM(E182+Y180),"")</f>
        <v/>
      </c>
      <c r="AA180" s="19"/>
      <c r="AB180" s="19"/>
    </row>
    <row r="181" spans="1:28" ht="23.25" hidden="1" x14ac:dyDescent="0.25">
      <c r="A181" s="9"/>
      <c r="B181" s="198"/>
      <c r="C181" s="198"/>
      <c r="D181" s="198"/>
      <c r="E181" s="161"/>
      <c r="H181" s="5"/>
      <c r="I181" s="198"/>
      <c r="J181" s="198"/>
      <c r="K181" s="198"/>
      <c r="L181" s="198"/>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8"/>
      <c r="C182" s="198"/>
      <c r="D182" s="198"/>
      <c r="E182" s="161"/>
      <c r="H182" s="5"/>
      <c r="I182" s="198"/>
      <c r="J182" s="198"/>
      <c r="K182" s="198"/>
      <c r="L182" s="198"/>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67673797.709999993</v>
      </c>
      <c r="F185" s="92"/>
      <c r="G185" s="93"/>
      <c r="H185" s="88"/>
      <c r="I185" s="90" t="s">
        <v>2627</v>
      </c>
      <c r="J185" s="158">
        <f>+SUM(M179:M183)</f>
        <v>0.03</v>
      </c>
      <c r="K185" s="199" t="s">
        <v>2628</v>
      </c>
      <c r="L185" s="199"/>
      <c r="M185" s="94">
        <f>+J185*(SUM(K20:K35))</f>
        <v>67673797.709999993</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3" t="s">
        <v>2636</v>
      </c>
      <c r="C192" s="233"/>
      <c r="E192" s="5" t="s">
        <v>20</v>
      </c>
      <c r="H192" s="26" t="s">
        <v>24</v>
      </c>
      <c r="J192" s="5" t="s">
        <v>2637</v>
      </c>
      <c r="K192" s="5"/>
      <c r="M192" s="5"/>
      <c r="N192" s="5"/>
      <c r="O192" s="8"/>
      <c r="Q192" s="146"/>
      <c r="R192" s="147"/>
      <c r="S192" s="147"/>
      <c r="T192" s="146"/>
    </row>
    <row r="193" spans="1:18" x14ac:dyDescent="0.25">
      <c r="A193" s="9"/>
      <c r="C193" s="119">
        <v>44188</v>
      </c>
      <c r="D193" s="5"/>
      <c r="E193" s="172" t="s">
        <v>2750</v>
      </c>
      <c r="F193" s="5"/>
      <c r="G193" s="5"/>
      <c r="H193" s="140" t="s">
        <v>2751</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2752</v>
      </c>
      <c r="J211" s="27" t="s">
        <v>2622</v>
      </c>
      <c r="K211" s="173" t="s">
        <v>2752</v>
      </c>
      <c r="L211" s="21"/>
      <c r="M211" s="21"/>
      <c r="N211" s="21"/>
      <c r="O211" s="8"/>
    </row>
    <row r="212" spans="1:15" x14ac:dyDescent="0.25">
      <c r="A212" s="9"/>
      <c r="B212" s="27" t="s">
        <v>2619</v>
      </c>
      <c r="C212" s="140" t="s">
        <v>2751</v>
      </c>
      <c r="D212" s="21"/>
      <c r="G212" s="27" t="s">
        <v>2621</v>
      </c>
      <c r="H212" s="173">
        <v>7733715</v>
      </c>
      <c r="J212" s="27" t="s">
        <v>2623</v>
      </c>
      <c r="K212" s="17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2020-12-29T02:24:07Z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