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FUNDACION ROTARIA\2021\CDI\UNIDADES A OFERTAR\4-2021-52-10001382\"/>
    </mc:Choice>
  </mc:AlternateContent>
  <xr:revisionPtr revIDLastSave="0" documentId="13_ncr:1_{91DE705D-107C-44C2-A654-B150F4C9634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<sst xmlns="http://schemas.openxmlformats.org/spreadsheetml/2006/main" count="3274" uniqueCount="2755">
  <si>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</si>
  <si>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</si>
  <si>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</si>
  <si>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</si>
  <si>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</si>
  <si>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</si>
  <si>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</si>
  <si>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</si>
  <si>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</si>
  <si>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</si>
  <si>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</si>
  <si>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</si>
  <si>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</si>
  <si>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</si>
  <si>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</si>
  <si>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</si>
  <si>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</si>
  <si>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</si>
  <si>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</si>
  <si>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</si>
  <si>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</si>
  <si>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</si>
  <si>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</si>
  <si>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</si>
  <si>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</si>
  <si>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</si>
  <si>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</si>
  <si>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</si>
  <si>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</si>
  <si>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</si>
  <si>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</si>
  <si>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</si>
  <si>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</si>
  <si>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</si>
  <si>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</si>
  <si>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</si>
  <si>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</si>
  <si>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</si>
  <si>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</si>
  <si>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</si>
  <si>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</si>
  <si>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</si>
  <si>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</si>
  <si>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</si>
  <si>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</si>
  <si>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</si>
  <si>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</si>
  <si>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</si>
  <si>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</si>
  <si>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</si>
  <si>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</si>
  <si>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</si>
  <si>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</si>
  <si>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</si>
  <si>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</si>
  <si>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</si>
  <si>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</si>
  <si>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</si>
  <si>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</si>
  <si>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</si>
  <si>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</si>
  <si>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</si>
  <si>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</si>
  <si>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</si>
  <si>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</si>
  <si>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</si>
  <si>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</si>
  <si>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</si>
  <si>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</si>
  <si>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</si>
  <si>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</si>
  <si>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</si>
  <si>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</si>
  <si>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</si>
  <si>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</si>
  <si>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</si>
  <si>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</si>
  <si>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</si>
  <si>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</si>
  <si>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</si>
  <si>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</si>
  <si>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</si>
  <si>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</si>
  <si>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</si>
  <si>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</si>
  <si>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</si>
  <si>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</si>
  <si>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</si>
  <si>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</si>
  <si>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</si>
  <si>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</si>
  <si>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</si>
  <si>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</si>
  <si>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</si>
  <si>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</si>
  <si>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</si>
  <si>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</si>
  <si>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</si>
  <si>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</si>
  <si>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</si>
  <si>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</si>
  <si>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</si>
  <si>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</si>
  <si>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</si>
  <si>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</si>
  <si>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</si>
  <si>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</si>
  <si>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</si>
  <si>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</si>
  <si>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</si>
  <si>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</si>
  <si>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</si>
  <si>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</si>
  <si>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</si>
  <si>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</si>
  <si>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</si>
  <si>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</si>
  <si>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</si>
  <si>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</si>
  <si>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</si>
  <si>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</si>
  <si>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</si>
  <si>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</si>
  <si>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</si>
  <si>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</si>
  <si>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</si>
  <si>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</si>
  <si>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</si>
  <si>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</si>
  <si>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</si>
  <si>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</si>
  <si>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</si>
  <si>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</si>
  <si>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</si>
  <si>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</si>
  <si>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</si>
  <si>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</si>
  <si>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</si>
  <si>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</si>
  <si>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</si>
  <si>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</si>
  <si>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</si>
  <si>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</si>
  <si>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</si>
  <si>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</si>
  <si>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</si>
  <si>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</si>
  <si>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</si>
  <si>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</si>
  <si>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</si>
  <si>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</si>
  <si>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</si>
  <si>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</si>
  <si>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</si>
  <si>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</si>
  <si>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</si>
  <si>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</si>
  <si>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</si>
  <si>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</si>
  <si>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</si>
  <si>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</si>
  <si>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</si>
  <si>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</si>
  <si>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</si>
  <si>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</si>
  <si>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</si>
  <si>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</si>
  <si>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</si>
  <si>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</si>
  <si>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</si>
  <si>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</si>
  <si>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</si>
  <si>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</si>
  <si>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</si>
  <si>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</si>
  <si>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</si>
  <si>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</si>
  <si>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</si>
  <si>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</si>
  <si>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</si>
  <si>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</si>
  <si>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</si>
  <si>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</si>
  <si>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</si>
  <si>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</si>
  <si>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</si>
  <si>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</si>
  <si>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</si>
  <si>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</si>
  <si>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</si>
  <si>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</si>
  <si>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</si>
  <si>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</si>
  <si>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</si>
  <si>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</si>
  <si>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</si>
  <si>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</si>
  <si>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</si>
  <si>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</si>
  <si>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</si>
  <si>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</si>
  <si>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</si>
  <si>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</si>
  <si>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</si>
  <si>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</si>
  <si>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</si>
  <si>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</si>
  <si>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</si>
  <si>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</si>
  <si>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</si>
  <si>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</si>
  <si>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</si>
  <si>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</si>
  <si>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</si>
  <si>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</si>
  <si>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</si>
  <si>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</si>
  <si>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</si>
  <si>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</si>
  <si>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</si>
  <si>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</si>
  <si>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</si>
  <si>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</si>
  <si>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</si>
  <si>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</si>
  <si>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</si>
  <si>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</si>
  <si>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</si>
  <si>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</si>
  <si>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</si>
  <si>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</si>
  <si>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</si>
  <si>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</si>
  <si>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</si>
  <si>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</si>
  <si>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</si>
  <si>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</si>
  <si>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</si>
  <si>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</si>
  <si>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</si>
  <si>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</si>
  <si>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</si>
  <si>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</si>
  <si>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</si>
  <si>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</si>
  <si>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</si>
  <si>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</si>
  <si>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</si>
  <si>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</si>
  <si>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</si>
  <si>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</si>
  <si>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</si>
  <si>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</si>
  <si>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</si>
  <si>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</si>
  <si>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</si>
  <si>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</si>
  <si>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</si>
  <si>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</si>
  <si>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</si>
  <si>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</si>
  <si>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</si>
  <si>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</si>
  <si>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</si>
  <si>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</si>
  <si>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</si>
  <si>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</si>
  <si>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</si>
  <si>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</si>
  <si>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</si>
  <si>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</si>
  <si>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</si>
  <si>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</si>
  <si>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</si>
  <si>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</si>
  <si>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</si>
  <si>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</si>
  <si>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</si>
  <si>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</si>
  <si>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</si>
  <si>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</si>
  <si>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</si>
  <si>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</si>
  <si>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</si>
  <si>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</si>
  <si>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</si>
  <si>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</si>
  <si>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</si>
  <si>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</si>
  <si>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</si>
  <si>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</si>
  <si>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</si>
  <si>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</si>
  <si>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</si>
  <si>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</si>
  <si>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</si>
  <si>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</si>
  <si>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</si>
  <si>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</si>
  <si>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</si>
  <si>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</si>
  <si>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</si>
  <si>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</si>
  <si>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</si>
  <si>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</si>
  <si>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</si>
  <si>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</si>
  <si>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</si>
  <si>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</si>
  <si>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</si>
  <si>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</si>
  <si>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</si>
  <si>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</si>
  <si>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</si>
  <si>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</si>
  <si>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</si>
  <si>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</si>
  <si>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</si>
  <si>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</si>
  <si>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</si>
  <si>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</si>
  <si>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</si>
  <si>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</si>
  <si>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</si>
  <si>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</si>
  <si>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</si>
  <si>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</si>
  <si>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</si>
  <si>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</si>
  <si>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</si>
  <si>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</si>
  <si>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</si>
  <si>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</si>
  <si>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</si>
  <si>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</si>
  <si>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</si>
  <si>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</si>
  <si>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</si>
  <si>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</si>
  <si>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</si>
  <si>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</si>
  <si>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</si>
  <si>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</si>
  <si>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</si>
  <si>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</si>
  <si>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</si>
  <si>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</si>
  <si>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</si>
  <si>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</si>
  <si>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</si>
  <si>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</si>
  <si>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</si>
  <si>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</si>
  <si>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</si>
  <si>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</si>
  <si>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</si>
  <si>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</si>
  <si>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</si>
  <si>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</si>
  <si>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</si>
  <si>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</si>
  <si>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</si>
  <si>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</si>
  <si>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</si>
  <si>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</si>
  <si>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</si>
  <si>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</si>
  <si>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</si>
  <si>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</si>
  <si>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</si>
  <si>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</si>
  <si>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</si>
  <si>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</si>
  <si>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</si>
  <si>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</si>
  <si>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</si>
  <si>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</si>
  <si>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</si>
  <si>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</si>
  <si>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</si>
  <si>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</si>
  <si>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</si>
  <si>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</si>
  <si>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</si>
  <si>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</si>
  <si>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</si>
  <si>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</si>
  <si>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</si>
  <si>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</si>
  <si>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</si>
  <si>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</si>
  <si>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</si>
  <si>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</si>
  <si>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</si>
  <si>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</si>
  <si>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</si>
  <si>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</si>
  <si>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</si>
  <si>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</si>
  <si>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</si>
  <si>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</si>
  <si>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</si>
  <si>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</si>
  <si>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</si>
  <si>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</si>
  <si>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</si>
  <si>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</si>
  <si>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</si>
  <si>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</si>
  <si>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</si>
  <si>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</si>
  <si>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</si>
  <si>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</si>
  <si>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</si>
  <si>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</si>
  <si>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</si>
  <si>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</si>
  <si>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</si>
  <si>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</si>
  <si>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</si>
  <si>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</si>
  <si>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</si>
  <si>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</si>
  <si>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</si>
  <si>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</si>
  <si>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</si>
  <si>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</si>
  <si>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</si>
  <si>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</si>
  <si>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</si>
  <si>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</si>
  <si>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</si>
  <si>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</si>
  <si>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</si>
  <si>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</si>
  <si>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</si>
  <si>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</si>
  <si>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</si>
  <si>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</si>
  <si>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</si>
  <si>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</si>
  <si>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</si>
  <si>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</si>
  <si>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</si>
  <si>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</si>
  <si>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</si>
  <si>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</si>
  <si>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</si>
  <si>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</si>
  <si>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</si>
  <si>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</si>
  <si>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</si>
  <si>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</si>
  <si>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</si>
  <si>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</si>
  <si>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</si>
  <si>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</si>
  <si>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</si>
  <si>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</si>
  <si>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</si>
  <si>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</si>
  <si>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</si>
  <si>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</si>
  <si>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</si>
  <si>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</si>
  <si>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</si>
  <si>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</si>
  <si>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</si>
  <si>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</si>
  <si>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</si>
  <si>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</si>
  <si>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</si>
  <si>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</si>
  <si>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</si>
  <si>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</si>
  <si>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</si>
  <si>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</si>
  <si>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</si>
  <si>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</si>
  <si>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</si>
  <si>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</si>
  <si>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</si>
  <si>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</si>
  <si>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</si>
  <si>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</si>
  <si>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</si>
  <si>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</si>
  <si>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</si>
  <si>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</si>
  <si>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</si>
  <si>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</si>
  <si>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</si>
  <si>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</si>
  <si>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</si>
  <si>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</si>
  <si>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</si>
  <si>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</si>
  <si>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</si>
  <si>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</si>
  <si>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</si>
  <si>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</si>
  <si>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</si>
  <si>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</si>
  <si>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</si>
  <si>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</si>
  <si>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</si>
  <si>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</si>
  <si>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</si>
  <si>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</si>
  <si>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</si>
  <si>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</si>
  <si>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</si>
  <si>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</si>
  <si>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</si>
  <si>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</si>
  <si>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</si>
  <si>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</si>
  <si>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</si>
  <si>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</si>
  <si>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</si>
  <si>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</si>
  <si>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</si>
  <si>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</si>
  <si>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</si>
  <si>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</si>
  <si>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</si>
  <si>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</si>
  <si>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</si>
  <si>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</si>
  <si>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</si>
  <si>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</si>
  <si>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</si>
  <si>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</si>
  <si>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</si>
  <si>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</si>
  <si>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</si>
  <si>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</si>
  <si>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</si>
  <si>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</si>
  <si>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</si>
  <si>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</si>
  <si>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</si>
  <si>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</si>
  <si>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</si>
  <si>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</si>
  <si>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</si>
  <si>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</si>
  <si>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</si>
  <si>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</si>
  <si>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</si>
  <si>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</si>
  <si>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</si>
  <si>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</si>
  <si>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</si>
  <si>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</si>
  <si>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</si>
  <si>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</si>
  <si>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</si>
  <si>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</si>
  <si>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</si>
  <si>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</si>
  <si>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</si>
  <si>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</si>
  <si>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</si>
  <si>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</si>
  <si>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</si>
  <si>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</si>
  <si>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</si>
  <si>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</si>
  <si>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</si>
  <si>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</si>
  <si>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</si>
  <si>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</si>
  <si>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</si>
  <si>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</si>
  <si>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</si>
  <si>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</si>
  <si>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</si>
  <si>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</si>
  <si>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</si>
  <si>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</si>
  <si>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</si>
  <si>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</si>
  <si>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</si>
  <si>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</si>
  <si>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</si>
  <si>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</si>
  <si>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</si>
  <si>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</si>
  <si>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</si>
  <si>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</si>
  <si>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</si>
  <si>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</si>
  <si>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</si>
  <si>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</si>
  <si>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</si>
  <si>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</si>
  <si>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</si>
  <si>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</si>
  <si>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</si>
  <si>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</si>
  <si>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</si>
  <si>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</si>
  <si>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</si>
  <si>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</si>
  <si>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</si>
  <si>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</si>
  <si>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</si>
  <si>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</si>
  <si>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</si>
  <si>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</si>
  <si>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</si>
  <si>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</si>
  <si>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</si>
  <si>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</si>
  <si>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</si>
  <si>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</si>
  <si>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</si>
  <si>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</si>
  <si>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</si>
  <si>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</si>
  <si>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</si>
  <si>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</si>
  <si>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</si>
  <si>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</si>
  <si>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</si>
  <si>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</si>
  <si>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</si>
  <si>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</si>
  <si>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</si>
  <si>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</si>
  <si>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</si>
  <si>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</si>
  <si>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</si>
  <si>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</si>
  <si>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</si>
  <si>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</si>
  <si>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</si>
  <si>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</si>
  <si>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</si>
  <si>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</si>
  <si>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</si>
  <si>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</si>
  <si>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</si>
  <si>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</si>
  <si>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</si>
  <si>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</si>
  <si>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</si>
  <si>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</si>
  <si>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</si>
  <si>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</si>
  <si>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</si>
  <si>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</si>
  <si>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</si>
  <si>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</si>
  <si>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</si>
  <si>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</si>
  <si>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</si>
  <si>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</si>
  <si>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</si>
  <si>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</si>
  <si>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</si>
  <si>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</si>
  <si>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</si>
  <si>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</si>
  <si>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</si>
  <si>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</si>
  <si>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</si>
  <si>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</si>
  <si>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</si>
  <si>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</si>
  <si>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</si>
  <si>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</si>
  <si>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</si>
  <si>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</si>
  <si>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</si>
  <si>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</si>
  <si>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</si>
  <si>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</si>
  <si>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</si>
  <si>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</si>
  <si>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</si>
  <si>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</si>
  <si>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</si>
  <si>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</si>
  <si>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</si>
  <si>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</si>
  <si>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</si>
  <si>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</si>
  <si>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</si>
  <si>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</si>
  <si>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</si>
  <si>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</si>
  <si>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</si>
  <si>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</si>
  <si>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</si>
  <si>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</si>
  <si>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</si>
  <si>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</si>
  <si>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</si>
  <si>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</si>
  <si>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</si>
  <si>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</si>
  <si>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</si>
  <si>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</si>
  <si>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</si>
  <si>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</si>
  <si>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</si>
  <si>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</si>
  <si>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</si>
  <si>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</si>
  <si>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</si>
  <si>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</si>
  <si>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</si>
  <si>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</si>
  <si>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</si>
  <si>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</si>
  <si>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</si>
  <si>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</si>
  <si>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</si>
  <si>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</si>
  <si>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</si>
  <si>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</si>
  <si>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</si>
  <si>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</si>
  <si>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</si>
  <si>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</si>
  <si>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</si>
  <si>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</si>
  <si>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</si>
  <si>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</si>
  <si>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</si>
  <si>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</si>
  <si>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</si>
  <si>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</si>
  <si>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</si>
  <si>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</si>
  <si>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</si>
  <si>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</si>
  <si>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</si>
  <si>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</si>
  <si>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</si>
  <si>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</si>
  <si>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</si>
  <si>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</si>
  <si>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</si>
  <si>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</si>
  <si>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</si>
  <si>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</si>
  <si>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</si>
  <si>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</si>
  <si>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</si>
  <si>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</si>
  <si>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</si>
  <si>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</si>
  <si>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</si>
  <si>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</si>
  <si>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</si>
  <si>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</si>
  <si>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</si>
  <si>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</si>
  <si>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</si>
  <si>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</si>
  <si>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</si>
  <si>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</si>
  <si>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</si>
  <si>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</si>
  <si>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</si>
  <si>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</si>
  <si>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</si>
  <si>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</si>
  <si>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</si>
  <si>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</si>
  <si>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</si>
  <si>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</si>
  <si>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</si>
  <si>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</si>
  <si>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</si>
  <si>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</si>
  <si>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</si>
  <si>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</si>
  <si>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</si>
  <si>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</si>
  <si>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</si>
  <si>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</si>
  <si>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</si>
  <si>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</si>
  <si>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</si>
  <si>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</si>
  <si>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</si>
  <si>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</si>
  <si>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</si>
  <si>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</si>
  <si>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</si>
  <si>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</si>
  <si>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</si>
  <si>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</si>
  <si>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</si>
  <si>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</si>
  <si>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</si>
  <si>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</si>
  <si>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</si>
  <si>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</si>
  <si>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</si>
  <si>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</si>
  <si>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</si>
  <si>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</si>
  <si>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</si>
  <si>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</si>
  <si>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</si>
  <si>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</si>
  <si>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</si>
  <si>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</si>
  <si>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</si>
  <si>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</si>
  <si>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</si>
  <si>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</si>
  <si>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</si>
  <si>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</si>
  <si>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</si>
  <si>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</si>
  <si>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</si>
  <si>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</si>
  <si>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</si>
  <si>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</si>
  <si>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</si>
  <si>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</si>
  <si>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</si>
  <si>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</si>
  <si>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</si>
  <si>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</si>
  <si>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</si>
  <si>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</si>
  <si>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</si>
  <si>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</si>
  <si>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</si>
  <si>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</si>
  <si>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</si>
  <si>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</si>
  <si>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</si>
  <si>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</si>
  <si>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</si>
  <si>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</si>
  <si>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</si>
  <si>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</si>
  <si>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</si>
  <si>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</si>
  <si>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</si>
  <si>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</si>
  <si>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</si>
  <si>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</si>
  <si>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</si>
  <si>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</si>
  <si>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</si>
  <si>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</si>
  <si>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</si>
  <si>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</si>
  <si>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</si>
  <si>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</si>
  <si>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</si>
  <si>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</si>
  <si>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</si>
  <si>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</si>
  <si>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</si>
  <si>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</si>
  <si>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</si>
  <si>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</si>
  <si>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</si>
  <si>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</si>
  <si>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</si>
  <si>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</si>
  <si>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</si>
  <si>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</si>
  <si>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</si>
  <si>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</si>
  <si>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</si>
  <si>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</si>
  <si>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</si>
  <si>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</si>
  <si>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</si>
  <si>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</si>
  <si>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</si>
  <si>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</si>
  <si>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</si>
  <si>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</si>
  <si>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</si>
  <si>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</si>
  <si>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</si>
  <si>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</si>
  <si>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</si>
  <si>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</si>
  <si>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</si>
  <si>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</si>
  <si>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</si>
  <si>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</si>
  <si>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</si>
  <si>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</si>
  <si>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</si>
  <si>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</si>
  <si>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</si>
  <si>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</si>
  <si>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</si>
  <si>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</si>
  <si>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</si>
  <si>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</si>
  <si>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</si>
  <si>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</si>
  <si>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</si>
  <si>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</si>
  <si>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</si>
  <si>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</si>
  <si>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</si>
  <si>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</si>
  <si>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</si>
  <si>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</si>
  <si>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</si>
  <si>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</si>
  <si>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</si>
  <si>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</si>
  <si>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</si>
  <si>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</si>
  <si>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</si>
  <si>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</si>
  <si>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</si>
  <si>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</si>
  <si>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</si>
  <si>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</si>
  <si>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</si>
  <si>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</si>
  <si>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</si>
  <si>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</si>
  <si>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</si>
  <si>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</si>
  <si>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</si>
  <si>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</si>
  <si>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</si>
  <si>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</si>
  <si>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</si>
  <si>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</si>
  <si>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</si>
  <si>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</si>
  <si>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</si>
  <si>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</si>
  <si>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</si>
  <si>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</si>
  <si>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</si>
  <si>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</si>
  <si>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</si>
  <si>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</si>
  <si>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</si>
  <si>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</si>
  <si>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</si>
  <si>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</si>
  <si>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</si>
  <si>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</si>
  <si>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</si>
  <si>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</si>
  <si>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</si>
  <si>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</si>
  <si>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</si>
  <si>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</si>
  <si>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</si>
  <si>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</si>
  <si>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</si>
  <si>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</si>
  <si>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</si>
  <si>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</si>
  <si>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</si>
  <si>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</si>
  <si>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</si>
  <si>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</si>
  <si>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</si>
  <si>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</si>
  <si>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</si>
  <si>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</si>
  <si>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</si>
  <si>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</si>
  <si>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</si>
  <si>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</si>
  <si>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</si>
  <si>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</si>
  <si>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</si>
  <si>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</si>
  <si>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</si>
  <si>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</si>
  <si>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</si>
  <si>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</si>
  <si>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</si>
  <si>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</si>
  <si>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</si>
  <si>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</si>
  <si>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</si>
  <si>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</si>
  <si>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</si>
  <si>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</si>
  <si>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</si>
  <si>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</si>
  <si>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</si>
  <si>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</si>
  <si>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</si>
  <si>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</si>
  <si>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</si>
  <si>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</si>
  <si>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</si>
  <si>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</si>
  <si>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</si>
  <si>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</si>
  <si>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</si>
  <si>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</si>
  <si>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</si>
  <si>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</si>
  <si>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</si>
  <si>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</si>
  <si>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</si>
  <si>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</si>
  <si>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</si>
  <si>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</si>
  <si>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</si>
  <si>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</si>
  <si>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</si>
  <si>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</si>
  <si>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</si>
  <si>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</si>
  <si>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</si>
  <si>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</si>
  <si>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</si>
  <si>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</si>
  <si>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</si>
  <si>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</si>
  <si>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</si>
  <si>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</si>
  <si>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</si>
  <si>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</si>
  <si>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</si>
  <si>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</si>
  <si>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</si>
  <si>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</si>
  <si>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</si>
  <si>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</si>
  <si>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</si>
  <si>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</si>
  <si>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</si>
  <si>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</si>
  <si>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</si>
  <si>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</si>
  <si>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</si>
  <si>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</si>
  <si>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</si>
  <si>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</si>
  <si>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</si>
  <si>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</si>
  <si>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</si>
  <si>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</si>
  <si>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</si>
  <si>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</si>
  <si>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</si>
  <si>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</si>
  <si>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</si>
  <si>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</si>
  <si>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</si>
  <si>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</si>
  <si>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</si>
  <si>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</si>
  <si>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</si>
  <si>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</si>
  <si>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</si>
  <si>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</si>
  <si>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</si>
  <si>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</si>
  <si>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</si>
  <si>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</si>
  <si>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</si>
  <si>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</si>
  <si>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</si>
  <si>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</si>
  <si>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</si>
  <si>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</si>
  <si>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</si>
  <si>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</si>
  <si>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</si>
  <si>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</si>
  <si>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</si>
  <si>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</si>
  <si>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</si>
  <si>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</si>
  <si>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</si>
  <si>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</si>
  <si>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</si>
  <si>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</si>
  <si>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</si>
  <si>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</si>
  <si>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</si>
  <si>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</si>
  <si>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</si>
  <si>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</si>
  <si>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</si>
  <si>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</si>
  <si>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</si>
  <si>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</si>
  <si>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</si>
  <si>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</si>
  <si>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</si>
  <si>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</si>
  <si>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</si>
  <si>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</si>
  <si>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</si>
  <si>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</si>
  <si>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</si>
  <si>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</si>
  <si>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</si>
  <si>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</si>
  <si>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</si>
  <si>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</si>
  <si>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</si>
  <si>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</si>
  <si>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</si>
  <si>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</si>
  <si>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</si>
  <si>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</si>
  <si>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</si>
  <si>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</si>
  <si>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</si>
  <si>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</si>
  <si>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</si>
  <si>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</si>
  <si>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</si>
  <si>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</si>
  <si>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</si>
  <si>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</si>
  <si>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</si>
  <si>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</si>
  <si>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</si>
  <si>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</si>
  <si>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</si>
  <si>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</si>
  <si>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</si>
  <si>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</si>
  <si>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</si>
  <si>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</si>
  <si>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</si>
  <si>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</si>
  <si>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</si>
  <si>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</si>
  <si>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</si>
  <si>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</si>
  <si>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</si>
  <si>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</si>
  <si>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</si>
  <si>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</si>
  <si>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</si>
  <si>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</si>
  <si>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</si>
  <si>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</si>
  <si>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</si>
  <si>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</si>
  <si>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</si>
  <si>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</si>
  <si>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</si>
  <si>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</si>
  <si>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</si>
  <si>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</si>
  <si>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</si>
  <si>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</si>
  <si>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</si>
  <si>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</si>
  <si>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</si>
  <si>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</si>
  <si>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</si>
  <si>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</si>
  <si>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</si>
  <si>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</si>
  <si>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</si>
  <si>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</si>
  <si>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</si>
  <si>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</si>
  <si>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</si>
  <si>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</si>
  <si>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</si>
  <si>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</si>
  <si>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</si>
  <si>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</si>
  <si>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</si>
  <si>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</si>
  <si>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</si>
  <si>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</si>
  <si>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</si>
  <si>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</si>
  <si>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</si>
  <si>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</si>
  <si>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</si>
  <si>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</si>
  <si>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</si>
  <si>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</si>
  <si>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</si>
  <si>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</si>
  <si>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</si>
  <si>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</si>
  <si>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</si>
  <si>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</si>
  <si>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</si>
  <si>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</si>
  <si>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</si>
  <si>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</si>
  <si>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</si>
  <si>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</si>
  <si>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</si>
  <si>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</si>
  <si>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</si>
  <si>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</si>
  <si>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</si>
  <si>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</si>
  <si>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</si>
  <si>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</si>
  <si>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</si>
  <si>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</si>
  <si>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</si>
  <si>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</si>
  <si>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</si>
  <si>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</si>
  <si>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</si>
  <si>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</si>
  <si>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</si>
  <si>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</si>
  <si>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</si>
  <si>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</si>
  <si>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</si>
  <si>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</si>
  <si>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</si>
  <si>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</si>
  <si>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</si>
  <si>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</si>
  <si>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</si>
  <si>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</si>
  <si>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</si>
  <si>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</si>
  <si>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</si>
  <si>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</si>
  <si>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</si>
  <si>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</si>
  <si>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</si>
  <si>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</si>
  <si>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</si>
  <si>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</si>
  <si>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</si>
  <si>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</si>
  <si>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</si>
  <si>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</si>
  <si>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</si>
  <si>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</si>
  <si>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</si>
  <si>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</si>
  <si>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</si>
  <si>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</si>
  <si>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</si>
  <si>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</si>
  <si>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</si>
  <si>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</si>
  <si>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</si>
  <si>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</si>
  <si>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</si>
  <si>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</si>
  <si>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</si>
  <si>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</si>
  <si>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</si>
  <si>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</si>
  <si>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</si>
  <si>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</si>
  <si>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</si>
  <si>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</si>
  <si>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</si>
  <si>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</si>
  <si>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</si>
  <si>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</si>
  <si>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</si>
  <si>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</si>
  <si>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</si>
  <si>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</si>
  <si>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</si>
  <si>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</si>
  <si>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</si>
  <si>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</si>
  <si>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</si>
  <si>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</si>
  <si>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</si>
  <si>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</si>
  <si>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</si>
  <si>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</si>
  <si>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</si>
  <si>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</si>
  <si>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</si>
  <si>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</si>
  <si>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</si>
  <si>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</si>
  <si>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</si>
  <si>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</si>
  <si>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</si>
  <si>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</si>
  <si>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</si>
  <si>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</si>
  <si>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</si>
  <si>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</si>
  <si>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</si>
  <si>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</si>
  <si>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</si>
  <si>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</si>
  <si>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</si>
  <si>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</si>
  <si>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</si>
  <si>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</si>
  <si>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</si>
  <si>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</si>
  <si>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</si>
  <si>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</si>
  <si>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</si>
  <si>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</si>
  <si>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</si>
  <si>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</si>
  <si>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</si>
  <si>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</si>
  <si>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</si>
  <si>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</si>
  <si>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</si>
  <si>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</si>
  <si>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</si>
  <si>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</si>
  <si>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</si>
  <si>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</si>
  <si>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</si>
  <si>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</si>
  <si>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</si>
  <si>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</si>
  <si>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</si>
  <si>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</si>
  <si>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</si>
  <si>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</si>
  <si>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</si>
  <si>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</si>
  <si>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</si>
  <si>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</si>
  <si>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</si>
  <si>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</si>
  <si>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</si>
  <si>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</si>
  <si>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</si>
  <si>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</si>
  <si>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</si>
  <si>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</si>
  <si>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</si>
  <si>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</si>
  <si>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</si>
  <si>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</si>
  <si>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</si>
  <si>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</si>
  <si>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</si>
  <si>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</si>
  <si>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</si>
  <si>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</si>
  <si>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</si>
  <si>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</si>
  <si>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</si>
  <si>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</si>
  <si>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</si>
  <si>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</si>
  <si>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</si>
  <si>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</si>
  <si>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</si>
  <si>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</si>
  <si>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</si>
  <si>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</si>
  <si>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</si>
  <si>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</si>
  <si>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</si>
  <si>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</si>
  <si>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</si>
  <si>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</si>
  <si>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</si>
  <si>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</si>
  <si>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</si>
  <si>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</si>
  <si>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</si>
  <si>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</si>
  <si>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</si>
  <si>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</si>
  <si>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</si>
  <si>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</si>
  <si>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</si>
  <si>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</si>
  <si>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</si>
  <si>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</si>
  <si>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</si>
  <si>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</si>
  <si>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</si>
  <si>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</si>
  <si>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</si>
  <si>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</si>
  <si>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</si>
  <si>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</si>
  <si>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</si>
  <si>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</si>
  <si>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</si>
  <si>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</si>
  <si>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</si>
  <si>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</si>
  <si>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</si>
  <si>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</si>
  <si>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</si>
  <si>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</si>
  <si>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</si>
  <si>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</si>
  <si>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</si>
  <si>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</si>
  <si>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</si>
  <si>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</si>
  <si>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</si>
  <si>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</si>
  <si>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</si>
  <si>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</si>
  <si>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</si>
  <si>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</si>
  <si>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</si>
  <si>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</si>
  <si>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</si>
  <si>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</si>
  <si>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</si>
  <si>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</si>
  <si>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</si>
  <si>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</si>
  <si>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</si>
  <si>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</si>
  <si>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</si>
  <si>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</si>
  <si>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</si>
  <si>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</si>
  <si>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</si>
  <si>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</si>
  <si>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</si>
  <si>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</si>
  <si>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</si>
  <si>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</si>
  <si>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</si>
  <si>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</si>
  <si>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</si>
  <si>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</si>
  <si>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</si>
  <si>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</si>
  <si>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</si>
  <si>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</si>
  <si>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</si>
  <si>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</si>
  <si>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</si>
  <si>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</si>
  <si>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</si>
  <si>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</si>
  <si>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</si>
  <si>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</si>
  <si>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</si>
  <si>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</si>
  <si>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</si>
  <si>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</si>
  <si>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</si>
  <si>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</si>
  <si>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</si>
  <si>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</si>
  <si>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</si>
  <si>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</si>
  <si>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</si>
  <si>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</si>
  <si>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</si>
  <si>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</si>
  <si>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</si>
  <si>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</si>
  <si>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</si>
  <si>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</si>
  <si>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</si>
  <si>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</si>
  <si>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</si>
  <si>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</si>
  <si>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</si>
  <si>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</si>
  <si>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</si>
  <si>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</si>
  <si>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</si>
  <si>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</si>
  <si>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</si>
  <si>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</si>
  <si>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</si>
  <si>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</si>
  <si>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</si>
  <si>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</si>
  <si>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</si>
  <si>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</si>
  <si>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</si>
  <si>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</si>
  <si>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</si>
  <si>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</si>
  <si>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</si>
  <si>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</si>
  <si>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</si>
  <si>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</si>
  <si>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</si>
  <si>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</si>
  <si>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</si>
  <si>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</si>
  <si>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</si>
  <si>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</si>
  <si>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</si>
  <si>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</si>
  <si>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</si>
  <si>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</si>
  <si>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</si>
  <si>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</si>
  <si>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</si>
  <si>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</si>
  <si>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</si>
  <si>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</si>
  <si>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</si>
  <si>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</si>
  <si>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</si>
  <si>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</si>
  <si>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</si>
  <si>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</si>
  <si>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</si>
  <si>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</si>
  <si>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</si>
  <si>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</si>
  <si>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</si>
  <si>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</si>
  <si>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</si>
  <si>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</si>
  <si>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</si>
  <si>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</si>
  <si>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</si>
  <si>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</si>
  <si>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</si>
  <si>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</si>
  <si>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</si>
  <si>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</si>
  <si>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</si>
  <si>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</si>
  <si>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</si>
  <si>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</si>
  <si>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</si>
  <si>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</si>
  <si>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</si>
  <si>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</si>
  <si>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</si>
  <si>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</si>
  <si>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</si>
  <si>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</si>
  <si>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</si>
  <si>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</si>
  <si>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</si>
  <si>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</si>
  <si>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</si>
  <si>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</si>
  <si>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</si>
  <si>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</si>
  <si>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</si>
  <si>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</si>
  <si>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</si>
  <si>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</si>
  <si>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</si>
  <si>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</si>
  <si>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</si>
  <si>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</si>
  <si>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</si>
  <si>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</si>
  <si>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</si>
  <si>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</si>
  <si>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</si>
  <si>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</si>
  <si>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</si>
  <si>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</si>
  <si>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</si>
  <si>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</si>
  <si>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</si>
  <si>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</si>
  <si>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</si>
  <si>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</si>
  <si>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</si>
  <si>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</si>
  <si>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</si>
  <si>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</si>
  <si>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</si>
  <si>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</si>
  <si>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</si>
  <si>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</si>
  <si>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</si>
  <si>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</si>
  <si>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</si>
  <si>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</si>
  <si>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</si>
  <si>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</si>
  <si>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</si>
  <si>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</si>
  <si>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</si>
  <si>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</si>
  <si>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</si>
  <si>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</si>
  <si>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</si>
  <si>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</si>
  <si>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</si>
  <si>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</si>
  <si>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</si>
  <si>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</si>
  <si>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</si>
  <si>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</si>
  <si>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</si>
  <si>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</si>
  <si>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</si>
  <si>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</si>
  <si>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</si>
  <si>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</si>
  <si>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</si>
  <si>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</si>
  <si>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</si>
  <si>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</si>
  <si>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</si>
  <si>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</si>
  <si>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</si>
  <si>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</si>
  <si>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</si>
  <si>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</si>
  <si>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</si>
  <si>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</si>
  <si>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</si>
  <si>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</si>
  <si>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</si>
  <si>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</si>
  <si>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</si>
  <si>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</si>
  <si>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</si>
  <si>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</si>
  <si>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</si>
  <si>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</si>
  <si>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</si>
  <si>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</si>
  <si>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</si>
  <si>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</si>
  <si>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</si>
  <si>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</si>
  <si>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</si>
  <si>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</si>
  <si>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</si>
  <si>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</si>
  <si>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</si>
  <si>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</si>
  <si>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</si>
  <si>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</si>
  <si>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</si>
  <si>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</si>
  <si>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</si>
  <si>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</si>
  <si>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</si>
  <si>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</si>
  <si>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</si>
  <si>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</si>
  <si>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</si>
  <si>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</si>
  <si>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</si>
  <si>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</si>
  <si>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</si>
  <si>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</si>
  <si>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</si>
  <si>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</si>
  <si>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</si>
  <si>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</si>
  <si>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</si>
  <si>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</si>
  <si>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</si>
  <si>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</si>
  <si>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</si>
  <si>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</si>
  <si>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</si>
  <si>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</si>
  <si>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</si>
  <si>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</si>
  <si>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</si>
  <si>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</si>
  <si>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</si>
  <si>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</si>
  <si>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</si>
  <si>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</si>
  <si>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</si>
  <si>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</si>
  <si>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</si>
  <si>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</si>
  <si>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</si>
  <si>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</si>
  <si>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</si>
  <si>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</si>
  <si>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</si>
  <si>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</si>
  <si>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</si>
  <si>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</si>
  <si>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</si>
  <si>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</si>
  <si>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</si>
  <si>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</si>
  <si>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</si>
  <si>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</si>
  <si>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</si>
  <si>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</si>
  <si>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</si>
  <si>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</si>
  <si>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</si>
  <si>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</si>
  <si>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</si>
  <si>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</si>
  <si>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</si>
  <si>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</si>
  <si>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</si>
  <si>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</si>
  <si>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</si>
  <si>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</si>
  <si>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</si>
  <si>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</si>
  <si>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</si>
  <si>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</si>
  <si>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</si>
  <si>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</si>
  <si>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</si>
  <si>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</si>
  <si>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</si>
  <si>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</si>
  <si>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</si>
  <si>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</si>
  <si>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</si>
  <si>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</si>
  <si>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</si>
  <si>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</si>
  <si>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</si>
  <si>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</si>
  <si>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</si>
  <si>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</si>
  <si>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</si>
  <si>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</si>
  <si>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</si>
  <si>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</si>
  <si>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</si>
  <si>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</si>
  <si>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</si>
  <si>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</si>
  <si>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</si>
  <si>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</si>
  <si>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</si>
  <si>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</si>
  <si>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</si>
  <si>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</si>
  <si>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</si>
  <si>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</si>
  <si>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</si>
  <si>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</si>
  <si>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</si>
  <si>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</si>
  <si>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</si>
  <si>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</si>
  <si>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</si>
  <si>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</si>
  <si>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</si>
  <si>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</si>
  <si>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</si>
  <si>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</si>
  <si>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</si>
  <si>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</si>
  <si>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</si>
  <si>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</si>
  <si>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</si>
  <si>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</si>
  <si>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</si>
  <si>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</si>
  <si>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</si>
  <si>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</si>
  <si>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</si>
  <si>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</si>
  <si>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</si>
  <si>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</si>
  <si>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</si>
  <si>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</si>
  <si>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</si>
  <si>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</si>
  <si>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</si>
  <si>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</si>
  <si>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</si>
  <si>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</si>
  <si>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</si>
  <si>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</si>
  <si>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</si>
  <si>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</si>
  <si>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</si>
  <si>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</si>
  <si>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</si>
  <si>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</si>
  <si>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</si>
  <si>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</si>
  <si>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</si>
  <si>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</si>
  <si>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</si>
  <si>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</si>
  <si>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</si>
  <si>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</si>
  <si>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</si>
  <si>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</si>
  <si>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</si>
  <si>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</si>
  <si>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</si>
  <si>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</si>
  <si>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</si>
  <si>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</si>
  <si>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</si>
  <si>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</si>
  <si>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</si>
  <si>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</si>
  <si>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</si>
  <si>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</si>
  <si>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</si>
  <si>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</si>
  <si>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</si>
  <si>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</si>
  <si>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</si>
  <si>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</si>
  <si>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</si>
  <si>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</si>
  <si>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</si>
  <si>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</si>
  <si>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</si>
  <si>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</si>
  <si>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</si>
  <si>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</si>
  <si>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</si>
  <si>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</si>
  <si>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</si>
  <si>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</si>
  <si>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</si>
  <si>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</si>
  <si>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</si>
  <si>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</si>
  <si>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</si>
  <si>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</si>
  <si>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</si>
  <si>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</si>
  <si>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</si>
  <si>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</si>
  <si>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</si>
  <si>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</si>
  <si>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</si>
  <si>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</si>
  <si>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</si>
  <si>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</si>
  <si>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</si>
  <si>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</si>
  <si>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</si>
  <si>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</si>
  <si>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</si>
  <si>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</si>
  <si>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</si>
  <si>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</si>
  <si>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</si>
  <si>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</si>
  <si>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</si>
  <si>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</si>
  <si>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</si>
  <si>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</si>
  <si>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</si>
  <si>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</si>
  <si>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</si>
  <si>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</si>
  <si>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</si>
  <si>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</si>
  <si>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</si>
  <si>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</si>
  <si>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</si>
  <si>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</si>
  <si>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</si>
  <si>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</si>
  <si>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</si>
  <si>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</si>
  <si>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</si>
  <si>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</si>
  <si>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</si>
  <si>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</si>
  <si>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</si>
  <si>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</si>
  <si>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</si>
  <si>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</si>
  <si>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</si>
  <si>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</si>
  <si>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</si>
  <si>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</si>
  <si>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</si>
  <si>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</si>
  <si>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</si>
  <si>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</si>
  <si>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</si>
  <si>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</si>
  <si>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</si>
  <si>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</si>
  <si>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</si>
  <si>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</si>
  <si>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</si>
  <si>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</si>
  <si>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</si>
  <si>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</si>
  <si>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</si>
  <si>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</si>
  <si>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</si>
  <si>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</si>
  <si>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</si>
  <si>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</si>
  <si>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</si>
  <si>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</si>
  <si>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</si>
  <si>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</si>
  <si>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</si>
  <si>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</si>
  <si>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</si>
  <si>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</si>
  <si>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</si>
  <si>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</si>
  <si>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</si>
  <si>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</si>
  <si>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</si>
  <si>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</si>
  <si>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</si>
  <si>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</si>
  <si>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</si>
  <si>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</si>
  <si>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</si>
  <si>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</si>
  <si>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</si>
  <si>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</si>
  <si>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</si>
  <si>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</si>
  <si>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</si>
  <si>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</si>
  <si>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</si>
  <si>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</si>
  <si>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</si>
  <si>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</si>
  <si>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</si>
  <si>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</si>
  <si>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</si>
  <si>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</si>
  <si>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</si>
  <si>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</si>
  <si>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</si>
  <si>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</si>
  <si>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</si>
  <si>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</si>
  <si>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</si>
  <si>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</si>
  <si>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</si>
  <si>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</si>
  <si>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</si>
  <si>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</si>
  <si>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</si>
  <si>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</si>
  <si>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</si>
  <si>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</si>
  <si>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</si>
  <si>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</si>
  <si>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</si>
  <si>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</si>
  <si>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</si>
  <si>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</si>
  <si>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</si>
  <si>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</si>
  <si>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</si>
  <si>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</si>
  <si>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</si>
  <si>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</si>
  <si>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</si>
  <si>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</si>
  <si>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</si>
  <si>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</si>
  <si>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</si>
  <si>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</si>
  <si>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</si>
  <si>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</si>
  <si>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</si>
  <si>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</si>
  <si>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</si>
  <si>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</si>
  <si>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</si>
  <si>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</si>
  <si>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</si>
  <si>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</si>
  <si>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</si>
  <si>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</si>
  <si>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</si>
  <si>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</si>
  <si>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</si>
  <si>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</si>
  <si>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</si>
  <si>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</si>
  <si>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</si>
  <si>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</si>
  <si>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</si>
  <si>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</si>
  <si>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</si>
  <si>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</si>
  <si>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</si>
  <si>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</si>
  <si>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</si>
  <si>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</si>
  <si>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</si>
  <si>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</si>
  <si>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</si>
  <si>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</si>
  <si>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</si>
  <si>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</si>
  <si>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</si>
  <si>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</si>
  <si>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</si>
  <si>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</si>
  <si>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</si>
  <si>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</si>
  <si>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</si>
  <si>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</si>
  <si>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</si>
  <si>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</si>
  <si>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</si>
  <si>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</si>
  <si>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</si>
  <si>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</si>
  <si>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</si>
  <si>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</si>
  <si>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</si>
  <si>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</si>
  <si>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</si>
  <si>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</si>
  <si>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</si>
  <si>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</si>
  <si>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</si>
  <si>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</si>
  <si>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</si>
  <si>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</si>
  <si>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</si>
  <si>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</si>
  <si>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</si>
  <si>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</si>
  <si>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</si>
  <si>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</si>
  <si>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</si>
  <si>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</si>
  <si>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</si>
  <si>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</si>
  <si>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</si>
  <si>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</si>
  <si>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</si>
  <si>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</si>
  <si>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</si>
  <si>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</si>
  <si>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</si>
  <si>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</si>
  <si>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</si>
  <si>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</si>
  <si>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</si>
  <si>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</si>
  <si>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</si>
  <si>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</si>
  <si>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</si>
  <si>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</si>
  <si>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</si>
  <si>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</si>
  <si>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</si>
  <si>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</si>
  <si>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</si>
  <si>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</si>
  <si>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</si>
  <si>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</si>
  <si>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</si>
  <si>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</si>
  <si>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</si>
  <si>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</si>
  <si>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</si>
  <si>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</si>
  <si>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</si>
  <si>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</si>
  <si>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</si>
  <si>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</si>
  <si>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</si>
  <si>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</si>
  <si>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</si>
  <si>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</si>
  <si>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</si>
  <si>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</si>
  <si>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</si>
  <si>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</si>
  <si>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</si>
  <si>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</si>
  <si>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</si>
  <si>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</si>
  <si>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</si>
  <si>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</si>
  <si>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</si>
  <si>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</si>
  <si>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</si>
  <si>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</si>
  <si>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</si>
  <si>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</si>
  <si>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</si>
  <si>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</si>
  <si>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</si>
  <si>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</si>
  <si>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</si>
  <si>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</si>
  <si>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</si>
  <si>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</si>
  <si>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</si>
  <si>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</si>
  <si>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</si>
  <si>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</si>
  <si>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</si>
  <si>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</si>
  <si>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</si>
  <si>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</si>
  <si>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</si>
  <si>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</si>
  <si>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</si>
  <si>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</si>
  <si>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</si>
  <si>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</si>
  <si>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</si>
  <si>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</si>
  <si>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</si>
  <si>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</si>
  <si>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</si>
  <si>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</si>
  <si>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</si>
  <si>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</si>
  <si>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</si>
  <si>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</si>
  <si>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</si>
  <si>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</si>
  <si>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</si>
  <si>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</si>
  <si>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</si>
  <si>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</si>
  <si>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</si>
  <si>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</si>
  <si>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</si>
  <si>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</si>
  <si>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</si>
  <si>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</si>
  <si>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</si>
  <si>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</si>
  <si>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</si>
  <si>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</si>
  <si>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</si>
  <si>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</si>
  <si>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</si>
  <si>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</si>
  <si>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</si>
  <si>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</si>
  <si>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</si>
  <si>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</si>
  <si>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</si>
  <si>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</si>
  <si>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</si>
  <si>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</si>
  <si>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</si>
  <si>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</si>
  <si>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</si>
  <si>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</si>
  <si>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</si>
  <si>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</si>
  <si>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</si>
  <si>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</si>
  <si>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</si>
  <si>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</si>
  <si>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</si>
  <si>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</si>
  <si>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</si>
  <si>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</si>
  <si>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</si>
  <si>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</si>
  <si>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</si>
  <si>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</si>
  <si>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</si>
  <si>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</si>
  <si>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</si>
  <si>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</si>
  <si>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</si>
  <si>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</si>
  <si>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</si>
  <si>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</si>
  <si>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</si>
  <si>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</si>
  <si>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</si>
  <si>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</si>
  <si>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</si>
  <si>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</si>
  <si>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</si>
  <si>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</si>
  <si>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</si>
  <si>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</si>
  <si>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</si>
  <si>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</si>
  <si>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</si>
  <si>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</si>
  <si>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</si>
  <si>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</si>
  <si>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</si>
  <si>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</si>
  <si>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</si>
  <si>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</si>
  <si>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</si>
  <si>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</si>
  <si>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</si>
  <si>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</si>
  <si>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</si>
  <si>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</si>
  <si>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</si>
  <si>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</si>
  <si>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</si>
  <si>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</si>
  <si>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</si>
  <si>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</si>
  <si>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</si>
  <si>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</si>
  <si>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</si>
  <si>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</si>
  <si>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</si>
  <si>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</si>
  <si>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</si>
  <si>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</si>
  <si>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</si>
  <si>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</si>
  <si>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</si>
  <si>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</si>
  <si>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</si>
  <si>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</si>
  <si>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</si>
  <si>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</si>
  <si>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</si>
  <si>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</si>
  <si>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</si>
  <si>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</si>
  <si>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</si>
  <si>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</si>
  <si>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</si>
  <si>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</si>
  <si>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</si>
  <si>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</si>
  <si>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</si>
  <si>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</si>
  <si>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</si>
  <si>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</si>
  <si>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</si>
  <si>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</si>
  <si>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</si>
  <si>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</si>
  <si>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</si>
  <si>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</si>
  <si>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</si>
  <si>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</si>
  <si>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</si>
  <si>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</si>
  <si>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</si>
  <si>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</si>
  <si>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</si>
  <si>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</si>
  <si>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</si>
  <si>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</si>
  <si>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</si>
  <si>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</si>
  <si>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</si>
  <si>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</si>
  <si>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</si>
  <si>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</si>
  <si>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</si>
  <si>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</si>
  <si>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</si>
  <si>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</si>
  <si>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</si>
  <si>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</si>
  <si>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</si>
  <si>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</si>
  <si>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</si>
  <si>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</si>
  <si>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</si>
  <si>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</si>
  <si>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</si>
  <si>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</si>
  <si>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</si>
  <si>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</si>
  <si>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</si>
  <si>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</si>
  <si>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</si>
  <si>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</si>
  <si>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</si>
  <si>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</si>
  <si>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</si>
  <si>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</si>
  <si>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</si>
  <si>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</si>
  <si>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</si>
  <si>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</si>
  <si>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</si>
  <si>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</si>
  <si>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</si>
  <si>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</si>
  <si>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</si>
  <si>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</si>
  <si>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</si>
  <si>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</si>
  <si>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</si>
  <si>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</si>
  <si>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</si>
  <si>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</si>
  <si>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</si>
  <si>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</si>
  <si>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</si>
  <si>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</si>
  <si>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</si>
  <si>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</si>
  <si>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</si>
  <si>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</si>
  <si>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</si>
  <si>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</si>
  <si>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</si>
  <si>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</si>
  <si>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</si>
  <si>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</si>
  <si>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</si>
  <si>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</si>
  <si>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</si>
  <si>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</si>
  <si>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</si>
  <si>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</si>
  <si>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</si>
  <si>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</si>
  <si>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</si>
  <si>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</si>
  <si>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</si>
  <si>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</si>
  <si>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</si>
  <si>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</si>
  <si>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</si>
  <si>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</si>
  <si>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</si>
  <si>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</si>
  <si>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</si>
  <si>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</si>
  <si>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</si>
  <si>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</si>
  <si>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</si>
  <si>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</si>
  <si>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</si>
  <si>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</si>
  <si>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</si>
  <si>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</si>
  <si>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</si>
  <si>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</si>
  <si>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</si>
  <si>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</si>
  <si>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</si>
  <si>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</si>
  <si>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</si>
  <si>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</si>
  <si>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</si>
  <si>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</si>
  <si>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</si>
  <si>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</si>
  <si>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</si>
  <si>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</si>
  <si>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</si>
  <si>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</si>
  <si>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</si>
  <si>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</si>
  <si>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</si>
  <si>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</si>
  <si>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</si>
  <si>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</si>
  <si>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</si>
  <si>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</si>
  <si>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</si>
  <si>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</si>
  <si>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</si>
  <si>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</si>
  <si>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</si>
  <si>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</si>
  <si>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</si>
  <si>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</si>
  <si>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</si>
  <si>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</si>
  <si>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</si>
  <si>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</si>
  <si>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</si>
  <si>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</si>
  <si>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</si>
  <si>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</si>
  <si>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</si>
  <si>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</si>
  <si>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</si>
  <si>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</si>
  <si>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</si>
  <si>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</si>
  <si>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</si>
  <si>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</si>
  <si>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</si>
  <si>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</si>
  <si>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</si>
  <si>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</si>
  <si>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</si>
  <si>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</si>
  <si>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</si>
  <si>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</si>
  <si>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</si>
  <si>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</si>
  <si>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</si>
  <si>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</si>
  <si>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</si>
  <si>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</si>
  <si>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</si>
  <si>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</si>
  <si>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</si>
  <si>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</si>
  <si>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</si>
  <si>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</si>
  <si>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</si>
  <si>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</si>
  <si>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</si>
  <si>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</si>
  <si>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</si>
  <si>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</si>
  <si>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</si>
  <si>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</si>
  <si>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</si>
  <si>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</si>
  <si>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</si>
  <si>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</si>
  <si>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</si>
  <si>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</si>
  <si>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</si>
  <si>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</si>
  <si>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</si>
  <si>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</si>
  <si>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</si>
  <si>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</si>
  <si>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</si>
  <si>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</si>
  <si>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</si>
  <si>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</si>
  <si>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</si>
  <si>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</si>
  <si>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</si>
  <si>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</si>
  <si>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</si>
  <si>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</si>
  <si>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</si>
  <si>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</si>
  <si>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</si>
  <si>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</si>
  <si>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</si>
  <si>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</si>
  <si>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</si>
  <si>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</si>
  <si>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</si>
  <si>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</si>
  <si>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</si>
  <si>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</si>
  <si>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</si>
  <si>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</si>
  <si>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</si>
  <si>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</si>
  <si>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</si>
  <si>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</si>
  <si>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</si>
  <si>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</si>
  <si>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</si>
  <si>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</si>
  <si>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</si>
  <si>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</si>
  <si>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</si>
  <si>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</si>
  <si>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</si>
  <si>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</si>
  <si>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</si>
  <si>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</si>
  <si>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</si>
  <si>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</si>
  <si>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</si>
  <si>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</si>
  <si>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</si>
  <si>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</si>
  <si>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</si>
  <si>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</si>
  <si>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</si>
  <si>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</si>
  <si>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</si>
  <si>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</si>
  <si>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</si>
  <si>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</si>
  <si>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</si>
  <si>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</si>
  <si>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</si>
  <si>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</si>
  <si>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</si>
  <si>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</si>
  <si>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</si>
  <si>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</si>
  <si>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</si>
  <si>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</si>
  <si>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</si>
  <si>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</si>
  <si>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</si>
  <si>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</si>
  <si>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</si>
  <si>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</si>
  <si>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</si>
  <si>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</si>
  <si>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</si>
  <si>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</si>
  <si>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</si>
  <si>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</si>
  <si>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</si>
  <si>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</si>
  <si>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</si>
  <si>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</si>
  <si>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</si>
  <si>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</si>
  <si>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</si>
  <si>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</si>
  <si>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</si>
  <si>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</si>
  <si>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</si>
  <si>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</si>
  <si>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</si>
  <si>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</si>
  <si>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</si>
  <si>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</si>
  <si>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</si>
  <si>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</si>
  <si>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</si>
  <si>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</si>
  <si>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</si>
  <si>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</si>
  <si>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</si>
  <si>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</si>
  <si>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</si>
  <si>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</si>
  <si>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</si>
  <si>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</si>
  <si>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</si>
  <si>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</si>
  <si>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</si>
  <si>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</si>
  <si>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</si>
  <si>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</si>
  <si>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</si>
  <si>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</si>
  <si>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</si>
  <si>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</si>
  <si>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</si>
  <si>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</si>
  <si>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</si>
  <si>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</si>
  <si>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</si>
  <si>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</si>
  <si>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</si>
  <si>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</si>
  <si>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</si>
  <si>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</si>
  <si>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</si>
  <si>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</si>
  <si>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</si>
  <si>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</si>
  <si>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</si>
  <si>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</si>
  <si>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</si>
  <si>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</si>
  <si>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</si>
  <si>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</si>
  <si>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</si>
  <si>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</si>
  <si>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</si>
  <si>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</si>
  <si>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</si>
  <si>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</si>
  <si>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</si>
  <si>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</si>
  <si>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</si>
  <si>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</si>
  <si>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</si>
  <si>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</si>
  <si>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</si>
  <si>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</si>
  <si>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</si>
  <si>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</si>
  <si>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</si>
  <si>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</si>
  <si>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</si>
  <si>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</si>
  <si>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</si>
  <si>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</si>
  <si>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</si>
  <si>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</si>
  <si>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</si>
  <si>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</si>
  <si>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</si>
  <si>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</si>
  <si>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</si>
  <si>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</si>
  <si>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</si>
  <si>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</si>
  <si>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</si>
  <si>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</si>
  <si>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</si>
  <si>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</si>
  <si>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</si>
  <si>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</si>
  <si>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</si>
  <si>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</si>
  <si>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</si>
  <si>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</si>
  <si>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</si>
  <si>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</si>
  <si>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</si>
  <si>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</si>
  <si>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</si>
  <si>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</si>
  <si>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</si>
  <si>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</si>
  <si>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</si>
  <si>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</si>
  <si>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</si>
  <si>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</si>
  <si>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</si>
  <si>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</si>
  <si>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</si>
  <si>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</si>
  <si>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</si>
  <si>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</si>
  <si>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</si>
  <si>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</si>
  <si>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</si>
  <si>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</si>
  <si>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</si>
  <si>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</si>
  <si>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</si>
  <si>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</si>
  <si>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</si>
  <si>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</si>
  <si>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</si>
  <si>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</si>
  <si>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</si>
  <si>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</si>
  <si>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</si>
  <si>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</si>
  <si>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</si>
  <si>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</si>
  <si>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</si>
  <si>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</si>
  <si>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</si>
  <si>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</si>
  <si>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</si>
  <si>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</si>
  <si>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</si>
  <si>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</si>
  <si>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</si>
  <si>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</si>
  <si>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</si>
  <si>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</si>
  <si>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</si>
  <si>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</si>
  <si>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</si>
  <si>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</si>
  <si>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</si>
  <si>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</si>
  <si>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</si>
  <si>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</si>
  <si>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</si>
  <si>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</si>
  <si>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</si>
  <si>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t>
  </si>
  <si>
    <t>75</t>
  </si>
  <si>
    <t>97 de 2011</t>
  </si>
  <si>
    <t>199 de 2012</t>
  </si>
  <si>
    <t>413 de 2012</t>
  </si>
  <si>
    <t>529</t>
  </si>
  <si>
    <t>601</t>
  </si>
  <si>
    <t>390</t>
  </si>
  <si>
    <t>389</t>
  </si>
  <si>
    <t>656</t>
  </si>
  <si>
    <t>503</t>
  </si>
  <si>
    <t>474</t>
  </si>
  <si>
    <t>607</t>
  </si>
  <si>
    <t>203</t>
  </si>
  <si>
    <t>470</t>
  </si>
  <si>
    <t>093</t>
  </si>
  <si>
    <t>204</t>
  </si>
  <si>
    <t>457</t>
  </si>
  <si>
    <t>317</t>
  </si>
  <si>
    <t>268</t>
  </si>
  <si>
    <t>472</t>
  </si>
  <si>
    <t>095</t>
  </si>
  <si>
    <t>Instituto Colombiano de Bienestar Familiar</t>
  </si>
  <si>
    <t>52002522020</t>
  </si>
  <si>
    <t>52004432020</t>
  </si>
  <si>
    <t>04/07/2012</t>
  </si>
  <si>
    <t>01/11/2012</t>
  </si>
  <si>
    <t>15/01/2012</t>
  </si>
  <si>
    <t>01/09/2013</t>
  </si>
  <si>
    <t>26/12/2014</t>
  </si>
  <si>
    <t>01/11/2016</t>
  </si>
  <si>
    <t>15/12/2016</t>
  </si>
  <si>
    <t>17/02/2016</t>
  </si>
  <si>
    <t>26/01/2016</t>
  </si>
  <si>
    <t>15/02/2016</t>
  </si>
  <si>
    <t>12/12/2017</t>
  </si>
  <si>
    <t>01/11/2018</t>
  </si>
  <si>
    <t>01/08/2018</t>
  </si>
  <si>
    <t>30/11/2019</t>
  </si>
  <si>
    <t>18/01/2019</t>
  </si>
  <si>
    <t>01/04/2020</t>
  </si>
  <si>
    <t>30/12/2012</t>
  </si>
  <si>
    <t>31/12/2012</t>
  </si>
  <si>
    <t>31/12/2014</t>
  </si>
  <si>
    <t>31/07/2014</t>
  </si>
  <si>
    <t>31/12/2015</t>
  </si>
  <si>
    <t>31/07/2018</t>
  </si>
  <si>
    <t>31/10/2017</t>
  </si>
  <si>
    <t>15/12/2017</t>
  </si>
  <si>
    <t>31/10/2016</t>
  </si>
  <si>
    <t>30/11/2018</t>
  </si>
  <si>
    <t>15/12/2018</t>
  </si>
  <si>
    <t>31/03/2020</t>
  </si>
  <si>
    <t>20/12/2019</t>
  </si>
  <si>
    <t>30/11/2020</t>
  </si>
  <si>
    <t>Brindar atencion a la primera infancianiños y niñas menpres de seis (6)años, de familias con vulnerabilidad economica, social, cultural, nutricional y psicoafectiva a traves de los hogares comunitarios de Bienestar modalidad =-5, multiples y grupales tiempo completo, prioritariamente en situaciones de desplazamiento, y apoyar a las familias en desarrollo con mujeres gestantes, madres lactantes y niños y niñas menores de dos años que se encuentran en vulnerabilidad psicoafectiva, nutricional, economica y social a traves de los hogares comunitarios de Bienestar Modalidad FAMI prioritariamente en situacion de desplazamiento</t>
  </si>
  <si>
    <t>Brindar atencion a la primera infancia, niños y niñas menores de cinco  (5)años, de familias con mujeres gestantes, con madres lactantes y con niños y niñas menores de dos años con vulnerabiliad economica, social, cultural, nutricional y psicoafectiva perteneciente a los niveles 1 y 2 del SISBEN, grupos etnicos y niños y niñas cuyas familias pertenecen a Red juntos a traves de los hogares Comunitarios de Bienestar modalidad Tradicional, multiples, agrupados, empresariales, jardines sociales tiempo completo y FAMI, prioritariamente familias en situacion de desplazamiento, familias pertenecientes a los grupos etnicos,  a treves de las distintas modalidades de HCB, acorde a los lineamientos tecnicos Administrativos  y Estandares para la primera infancia a Nivel Nacional.</t>
  </si>
  <si>
    <t>Brindadr atencion a la primera infancia, niños y niñas menores de cinco (5) años, de familias en situacion de vulnerabilidad economica, social, cultural, nutricional y Psicoafectiva a traves de los Hogares Comunitarios de Bienestar sub-proyectos 0-5 años, en las siguientes formas de atencion Familiares, Multiples, Grupales, Jardin social y en el sub proyecto FAMI, apoyar a las familas en desarrollo con mujeres gestantes madres lactantes y niños y niñas menores de dos (2) años que se encuentren en vulnerabilidad acorde a los lineamientos Tecnicos Administrativos y Estandares para la Asistencia a la primera infancia a Nivel Nacional</t>
  </si>
  <si>
    <t>Brindar atencion a la primera infancia, niños y niñas menores de cinco  (5)años, de familias en situacion de vulnerabilidad economica, social, cultural, nutricional y psicoafectiva, a traves de los Hogares Comunitarios de Bienestar modalidades: 0-5 años, en las siguientes formas de atencion: Familiares, Multiples, Empresariales, Grupales, Jardin social.</t>
  </si>
  <si>
    <t>Brindar atencion integral a la primera infancia en los Centros de Desarrollo infantil temprano, en el marco de la estrategia de "Cero a Siempre" en el departamento de Nariño</t>
  </si>
  <si>
    <t>Brindar atencion integral a la primera infancia en el marco de la estrategia "De Cero a Siempre" en el departamento de Nariño</t>
  </si>
  <si>
    <t>Atender a la primera infancia en el marco de la estrategia "De Cero a Siempre" de conformidad con las directrices, lineamientos, parametros establecidos por el ICBF, asi como regular las relaciones entre las partes derivadas de la entrega de aportes del ICBF al contratista, para que este asuma con su personal y bajo su exclusiva responsabilidad dicha atencion.</t>
  </si>
  <si>
    <t>Atender integralmente a la primera infancia en el marco de la estrategia "De cero a siempre" , de conformidad con las directrices, lineamientos y estandares establecidos por el ICBF, asi como regular las relaciones entre las partes derivadas de la entrega de aportes del ICBF a EL CONTRATISTA, para que este asuma bajo su exclusiva responsabilidad dicha atencion.</t>
  </si>
  <si>
    <t>Atender integralmente a la primera infancia en el marco de la estrategia "De cero a siempre" , de conformidad con las directrices, lineamientos y estandares establecidos por el ICBF, asi como regular las relaciones entre las partes derivadas de la entrega de aportes del ICBF a EL CONTRATISTA, para que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</si>
  <si>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</si>
  <si>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</si>
  <si>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Atender a la primera infancia, en el marco de la Estrategia "De Cero a Siempre!, espepecificamente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Familiares,Multiples, Grupales, Empresariales, Jardines sociales y en la modalidad FAMI</t>
  </si>
  <si>
    <t>Prestar el servicio de atencion, educacion inicial y cuidado a niños y niñas menores de cinco (5) años o hasta su ingreso al grado de transicion, con el fin de promover el desarrollo integral de la primera infancia con calidad de conformidad con los lineamientos, manual operativo, las directrices, parametros y estandares establecidos por el ICBF, en el maraco de la estrategia de atencion integral "De Cero a Siempre" asi como regular las relaciones entre las partes derivadas de la entrega de aportes del ICBF  a la entidad administradora del servicio, para que este asuma con su personal y bajo su exclusiva responsabilidad dicha atencion".</t>
  </si>
  <si>
    <t>Prestar el servicio de educacion inicial en el marco de la atencion integral a niños y niñas menores de 5 años o hasta su ingreso al grado de transicion de conformidadcon el manual operativo de la modalidad y las directrices establecidas por el ICBF, en armonia con la politica de estado para el desarrollo integral de la primera infancia "cero a siempre" en le desarrollo de cntros de desarrollo infantil</t>
  </si>
  <si>
    <t>Prestar el servicio de educacion inicial en el marco de la atencion integral a niños y niñas menores de 5 años o hasta su ingreso al grado de transicion de conformidadcon el manual operativo de la modalidad y las directrices establecidas por el ICBF, en armonia con la politica de estado pra el desarrollo integral de la primera infancia "De Cero a Siempre" en el servicio Centros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</si>
  <si>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jardines sociales.</t>
  </si>
  <si>
    <t>Prestar el servicio Hogares comunitarios de Bienestar Familiar agrupados y empresariales de conformidad con las directrices lineamientos y parametros establecidos por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</si>
  <si>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</si>
  <si>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en los Jardines Sociales,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</si>
  <si>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02570 del 25/11/2014</t>
  </si>
  <si>
    <t>LUCIANO EDUARDO VELA HERRERA</t>
  </si>
  <si>
    <t>Cra  3 calle 18 esquina- Barrio san vicente Ipiales (Nariño)</t>
  </si>
  <si>
    <t>fundacionrotaria2017@gmail.com</t>
  </si>
  <si>
    <t>2021-52-10001382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</si>
</sst>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7" zoomScale="85" zoomScaleNormal="85" zoomScaleSheetLayoutView="40" zoomScalePageLayoutView="40" workbookViewId="0">
      <selection activeCell="F193" sqref="F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80" t="str">
        <f>HYPERLINK("#MI_Oferente_Singular!A114","CAPACIDAD RESIDUAL")</f>
        <v>CAPACIDAD RESIDUAL</v>
      </c>
      <c r="F8" s="181"/>
      <c r="G8" s="182"/>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80" t="str">
        <f>HYPERLINK("#MI_Oferente_Singular!A162","TALENTO HUMANO")</f>
        <v>TALENTO HUMANO</v>
      </c>
      <c r="F9" s="181"/>
      <c r="G9" s="182"/>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80" t="str">
        <f>HYPERLINK("#MI_Oferente_Singular!F162","INFRAESTRUCTURA")</f>
        <v>INFRAESTRUCTURA</v>
      </c>
      <c r="F10" s="181"/>
      <c r="G10" s="182"/>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2754</v>
      </c>
      <c r="D15" s="35"/>
      <c r="E15" s="35"/>
      <c r="F15" s="5"/>
      <c r="G15" s="32" t="s">
        <v>1168</v>
      </c>
      <c r="H15" s="103" t="s">
        <v>110</v>
      </c>
      <c r="I15" s="32" t="s">
        <v>2624</v>
      </c>
      <c r="J15" s="108" t="s">
        <v>2626</v>
      </c>
      <c r="L15" s="206" t="s">
        <v>8</v>
      </c>
      <c r="M15" s="206"/>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3" t="s">
        <v>11</v>
      </c>
      <c r="J19" s="134" t="s">
        <v>10</v>
      </c>
      <c r="K19" s="134" t="s">
        <v>2609</v>
      </c>
      <c r="L19" s="134" t="s">
        <v>1161</v>
      </c>
      <c r="M19" s="134" t="s">
        <v>1162</v>
      </c>
      <c r="N19" s="135" t="s">
        <v>2610</v>
      </c>
      <c r="O19" s="130"/>
      <c r="Q19" s="51"/>
      <c r="R19" s="51"/>
    </row>
    <row r="20" spans="1:23" ht="30" customHeight="1" x14ac:dyDescent="0.25">
      <c r="A20" s="9"/>
      <c r="B20" s="109">
        <v>900046419</v>
      </c>
      <c r="C20" s="5"/>
      <c r="D20" s="73"/>
      <c r="E20" s="5"/>
      <c r="F20" s="5"/>
      <c r="G20" s="5"/>
      <c r="H20" s="183"/>
      <c r="I20" s="141" t="s">
        <v>110</v>
      </c>
      <c r="J20" s="142" t="s">
        <v>779</v>
      </c>
      <c r="K20" s="143"/>
      <c r="L20" s="144"/>
      <c r="M20" s="144">
        <v>44561</v>
      </c>
      <c r="N20" s="128">
        <f>+(M20-L20)/30</f>
        <v>1485.3666666666666</v>
      </c>
      <c r="O20" s="131"/>
      <c r="U20" s="127"/>
      <c r="V20" s="105">
        <f ca="1">NOW()</f>
        <v>44193.877746759259</v>
      </c>
      <c r="W20" s="105">
        <f ca="1">NOW()</f>
        <v>44193.877746759259</v>
      </c>
    </row>
    <row r="21" spans="1:23" ht="30" customHeight="1" outlineLevel="1" x14ac:dyDescent="0.25">
      <c r="A21" s="9"/>
      <c r="B21" s="71"/>
      <c r="C21" s="5"/>
      <c r="D21" s="5"/>
      <c r="E21" s="5"/>
      <c r="F21" s="5"/>
      <c r="G21" s="5"/>
      <c r="H21" s="70"/>
      <c r="I21" s="141" t="s">
        <v>110</v>
      </c>
      <c r="J21" s="142" t="s">
        <v>787</v>
      </c>
      <c r="K21" s="143"/>
      <c r="L21" s="144"/>
      <c r="M21" s="144">
        <v>44561</v>
      </c>
      <c r="N21" s="128">
        <f t="shared" ref="N21:N35" si="0">+(M21-L21)/30</f>
        <v>1485.3666666666666</v>
      </c>
      <c r="O21" s="132"/>
    </row>
    <row r="22" spans="1:23" ht="30" customHeight="1" outlineLevel="1" x14ac:dyDescent="0.25">
      <c r="A22" s="9"/>
      <c r="B22" s="71"/>
      <c r="C22" s="5"/>
      <c r="D22" s="5"/>
      <c r="E22" s="5"/>
      <c r="F22" s="5"/>
      <c r="G22" s="5"/>
      <c r="H22" s="70"/>
      <c r="I22" s="141" t="s">
        <v>110</v>
      </c>
      <c r="J22" s="142" t="s">
        <v>778</v>
      </c>
      <c r="K22" s="143">
        <v>1694673169</v>
      </c>
      <c r="L22" s="144"/>
      <c r="M22" s="144">
        <v>44561</v>
      </c>
      <c r="N22" s="129">
        <f t="shared" ref="N22:N33" si="1">+(M22-L22)/30</f>
        <v>1485.3666666666666</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2"/>
      <c r="I37" s="123"/>
      <c r="J37" s="123"/>
      <c r="K37" s="123"/>
      <c r="L37" s="123"/>
      <c r="M37" s="123"/>
      <c r="N37" s="123"/>
      <c r="O37" s="124"/>
    </row>
    <row r="38" spans="1:16" ht="21" customHeight="1" x14ac:dyDescent="0.25">
      <c r="A38" s="9"/>
      <c r="B38" s="175" t="str">
        <f>VLOOKUP(B20,EAS!A2:B1439,2,0)</f>
        <v>FUNDACION ROTARIA DE IPIALES</v>
      </c>
      <c r="C38" s="175"/>
      <c r="D38" s="175"/>
      <c r="E38" s="175"/>
      <c r="F38" s="175"/>
      <c r="G38" s="5"/>
      <c r="H38" s="125"/>
      <c r="I38" s="187" t="s">
        <v>7</v>
      </c>
      <c r="J38" s="187"/>
      <c r="K38" s="187"/>
      <c r="L38" s="187"/>
      <c r="M38" s="187"/>
      <c r="N38" s="187"/>
      <c r="O38" s="126"/>
    </row>
    <row r="39" spans="1:16" ht="42.95" customHeight="1" thickBot="1" x14ac:dyDescent="0.3">
      <c r="A39" s="10"/>
      <c r="B39" s="11"/>
      <c r="C39" s="11"/>
      <c r="D39" s="11"/>
      <c r="E39" s="11"/>
      <c r="F39" s="11"/>
      <c r="G39" s="11"/>
      <c r="H39" s="10"/>
      <c r="I39" s="219"/>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2698</v>
      </c>
      <c r="C48" s="110" t="s">
        <v>31</v>
      </c>
      <c r="D48" s="115" t="s">
        <v>2676</v>
      </c>
      <c r="E48" s="169">
        <v>39834</v>
      </c>
      <c r="F48" s="169">
        <v>40178</v>
      </c>
      <c r="G48" s="152">
        <f>IF(AND(E48&lt;&gt;"",F48&lt;&gt;""),((F48-E48)/30),"")</f>
        <v>11.466666666666667</v>
      </c>
      <c r="H48" s="116" t="s">
        <v>2731</v>
      </c>
      <c r="I48" s="111" t="s">
        <v>110</v>
      </c>
      <c r="J48" s="111" t="s">
        <v>792</v>
      </c>
      <c r="K48" s="117">
        <v>29288111</v>
      </c>
      <c r="L48" s="118" t="s">
        <v>1148</v>
      </c>
      <c r="M48" s="112">
        <f t="shared" ref="M48:M79" si="2">+IF(L48="No",1,IF(L48="Si","Ingrese %",""))</f>
        <v>1</v>
      </c>
      <c r="N48" s="118" t="s">
        <v>27</v>
      </c>
      <c r="O48" s="118" t="s">
        <v>26</v>
      </c>
      <c r="P48" s="78"/>
    </row>
    <row r="49" spans="1:16" s="6" customFormat="1" ht="24.75" customHeight="1" x14ac:dyDescent="0.25">
      <c r="A49" s="136">
        <v>2</v>
      </c>
      <c r="B49" s="116" t="s">
        <v>2698</v>
      </c>
      <c r="C49" s="118" t="s">
        <v>31</v>
      </c>
      <c r="D49" s="115" t="s">
        <v>2677</v>
      </c>
      <c r="E49" s="169">
        <v>40210</v>
      </c>
      <c r="F49" s="169">
        <v>40543</v>
      </c>
      <c r="G49" s="152">
        <f t="shared" ref="G49:G50" si="3">IF(AND(E49&lt;&gt;"",F49&lt;&gt;""),((F49-E49)/30),"")</f>
        <v>11.1</v>
      </c>
      <c r="H49" s="171" t="s">
        <v>2732</v>
      </c>
      <c r="I49" s="115" t="s">
        <v>110</v>
      </c>
      <c r="J49" s="115" t="s">
        <v>792</v>
      </c>
      <c r="K49" s="117">
        <v>30462323</v>
      </c>
      <c r="L49" s="118" t="s">
        <v>1148</v>
      </c>
      <c r="M49" s="112">
        <f t="shared" si="2"/>
        <v>1</v>
      </c>
      <c r="N49" s="118" t="s">
        <v>27</v>
      </c>
      <c r="O49" s="118" t="s">
        <v>26</v>
      </c>
      <c r="P49" s="78"/>
    </row>
    <row r="50" spans="1:16" s="6" customFormat="1" ht="24.75" customHeight="1" x14ac:dyDescent="0.25">
      <c r="A50" s="136">
        <v>3</v>
      </c>
      <c r="B50" s="116" t="s">
        <v>2698</v>
      </c>
      <c r="C50" s="118" t="s">
        <v>31</v>
      </c>
      <c r="D50" s="115" t="s">
        <v>2678</v>
      </c>
      <c r="E50" s="169">
        <v>40575</v>
      </c>
      <c r="F50" s="169">
        <v>40908</v>
      </c>
      <c r="G50" s="152">
        <f t="shared" si="3"/>
        <v>11.1</v>
      </c>
      <c r="H50" s="116" t="s">
        <v>2733</v>
      </c>
      <c r="I50" s="115" t="s">
        <v>110</v>
      </c>
      <c r="J50" s="115" t="s">
        <v>792</v>
      </c>
      <c r="K50" s="117">
        <v>49716918</v>
      </c>
      <c r="L50" s="118" t="s">
        <v>1148</v>
      </c>
      <c r="M50" s="112">
        <f t="shared" si="2"/>
        <v>1</v>
      </c>
      <c r="N50" s="118" t="s">
        <v>27</v>
      </c>
      <c r="O50" s="118" t="s">
        <v>26</v>
      </c>
      <c r="P50" s="78"/>
    </row>
    <row r="51" spans="1:16" s="6" customFormat="1" ht="24.75" customHeight="1" outlineLevel="1" x14ac:dyDescent="0.25">
      <c r="A51" s="136">
        <v>4</v>
      </c>
      <c r="B51" s="116" t="s">
        <v>2698</v>
      </c>
      <c r="C51" s="118" t="s">
        <v>31</v>
      </c>
      <c r="D51" s="115" t="s">
        <v>2679</v>
      </c>
      <c r="E51" s="169">
        <v>40929</v>
      </c>
      <c r="F51" s="169">
        <v>41090</v>
      </c>
      <c r="G51" s="152">
        <f t="shared" ref="G51:G107" si="4">IF(AND(E51&lt;&gt;"",F51&lt;&gt;""),((F51-E51)/30),"")</f>
        <v>5.3666666666666663</v>
      </c>
      <c r="H51" s="116" t="s">
        <v>2734</v>
      </c>
      <c r="I51" s="115" t="s">
        <v>110</v>
      </c>
      <c r="J51" s="115" t="s">
        <v>792</v>
      </c>
      <c r="K51" s="113">
        <v>23032480</v>
      </c>
      <c r="L51" s="118" t="s">
        <v>1148</v>
      </c>
      <c r="M51" s="112">
        <f t="shared" si="2"/>
        <v>1</v>
      </c>
      <c r="N51" s="118" t="s">
        <v>27</v>
      </c>
      <c r="O51" s="118" t="s">
        <v>26</v>
      </c>
      <c r="P51" s="78"/>
    </row>
    <row r="52" spans="1:16" s="7" customFormat="1" ht="24.75" customHeight="1" outlineLevel="1" x14ac:dyDescent="0.25">
      <c r="A52" s="137">
        <v>5</v>
      </c>
      <c r="B52" s="116" t="s">
        <v>2698</v>
      </c>
      <c r="C52" s="118" t="s">
        <v>31</v>
      </c>
      <c r="D52" s="115" t="s">
        <v>2680</v>
      </c>
      <c r="E52" s="170" t="s">
        <v>2701</v>
      </c>
      <c r="F52" s="170" t="s">
        <v>2717</v>
      </c>
      <c r="G52" s="152">
        <f t="shared" si="4"/>
        <v>5.9666666666666668</v>
      </c>
      <c r="H52" s="116" t="s">
        <v>2735</v>
      </c>
      <c r="I52" s="115" t="s">
        <v>110</v>
      </c>
      <c r="J52" s="115" t="s">
        <v>792</v>
      </c>
      <c r="K52" s="113">
        <v>92160000</v>
      </c>
      <c r="L52" s="118" t="s">
        <v>1148</v>
      </c>
      <c r="M52" s="112">
        <f t="shared" si="2"/>
        <v>1</v>
      </c>
      <c r="N52" s="118" t="s">
        <v>27</v>
      </c>
      <c r="O52" s="118" t="s">
        <v>26</v>
      </c>
      <c r="P52" s="79"/>
    </row>
    <row r="53" spans="1:16" s="7" customFormat="1" ht="24.75" customHeight="1" outlineLevel="1" x14ac:dyDescent="0.25">
      <c r="A53" s="137">
        <v>6</v>
      </c>
      <c r="B53" s="116" t="s">
        <v>2698</v>
      </c>
      <c r="C53" s="118" t="s">
        <v>31</v>
      </c>
      <c r="D53" s="115" t="s">
        <v>2681</v>
      </c>
      <c r="E53" s="115" t="s">
        <v>2702</v>
      </c>
      <c r="F53" s="115" t="s">
        <v>2718</v>
      </c>
      <c r="G53" s="152">
        <f t="shared" si="4"/>
        <v>2</v>
      </c>
      <c r="H53" s="116" t="s">
        <v>2736</v>
      </c>
      <c r="I53" s="115" t="s">
        <v>110</v>
      </c>
      <c r="J53" s="115" t="s">
        <v>792</v>
      </c>
      <c r="K53" s="117">
        <v>32176800</v>
      </c>
      <c r="L53" s="118" t="s">
        <v>1148</v>
      </c>
      <c r="M53" s="112">
        <f t="shared" si="2"/>
        <v>1</v>
      </c>
      <c r="N53" s="118" t="s">
        <v>27</v>
      </c>
      <c r="O53" s="118" t="s">
        <v>26</v>
      </c>
      <c r="P53" s="79"/>
    </row>
    <row r="54" spans="1:16" s="7" customFormat="1" ht="24.75" customHeight="1" outlineLevel="1" x14ac:dyDescent="0.25">
      <c r="A54" s="137">
        <v>7</v>
      </c>
      <c r="B54" s="116" t="s">
        <v>2698</v>
      </c>
      <c r="C54" s="118" t="s">
        <v>31</v>
      </c>
      <c r="D54" s="115" t="s">
        <v>2682</v>
      </c>
      <c r="E54" s="115" t="s">
        <v>2703</v>
      </c>
      <c r="F54" s="115" t="s">
        <v>2719</v>
      </c>
      <c r="G54" s="152">
        <f t="shared" si="4"/>
        <v>36.033333333333331</v>
      </c>
      <c r="H54" s="116" t="s">
        <v>2737</v>
      </c>
      <c r="I54" s="115" t="s">
        <v>110</v>
      </c>
      <c r="J54" s="115" t="s">
        <v>792</v>
      </c>
      <c r="K54" s="117">
        <v>802726200</v>
      </c>
      <c r="L54" s="118" t="s">
        <v>1148</v>
      </c>
      <c r="M54" s="112">
        <f t="shared" si="2"/>
        <v>1</v>
      </c>
      <c r="N54" s="118" t="s">
        <v>27</v>
      </c>
      <c r="O54" s="118" t="s">
        <v>26</v>
      </c>
      <c r="P54" s="79"/>
    </row>
    <row r="55" spans="1:16" s="7" customFormat="1" ht="24.75" customHeight="1" outlineLevel="1" x14ac:dyDescent="0.25">
      <c r="A55" s="137">
        <v>8</v>
      </c>
      <c r="B55" s="116" t="s">
        <v>2698</v>
      </c>
      <c r="C55" s="118" t="s">
        <v>31</v>
      </c>
      <c r="D55" s="115" t="s">
        <v>2683</v>
      </c>
      <c r="E55" s="115" t="s">
        <v>2704</v>
      </c>
      <c r="F55" s="115" t="s">
        <v>2720</v>
      </c>
      <c r="G55" s="152">
        <f t="shared" si="4"/>
        <v>11.1</v>
      </c>
      <c r="H55" s="116" t="s">
        <v>2738</v>
      </c>
      <c r="I55" s="115" t="s">
        <v>110</v>
      </c>
      <c r="J55" s="115" t="s">
        <v>792</v>
      </c>
      <c r="K55" s="117">
        <v>21863871</v>
      </c>
      <c r="L55" s="118" t="s">
        <v>1148</v>
      </c>
      <c r="M55" s="112">
        <f t="shared" si="2"/>
        <v>1</v>
      </c>
      <c r="N55" s="118" t="s">
        <v>27</v>
      </c>
      <c r="O55" s="118" t="s">
        <v>26</v>
      </c>
      <c r="P55" s="79"/>
    </row>
    <row r="56" spans="1:16" s="7" customFormat="1" ht="24.75" customHeight="1" outlineLevel="1" x14ac:dyDescent="0.25">
      <c r="A56" s="137">
        <v>9</v>
      </c>
      <c r="B56" s="116" t="s">
        <v>2698</v>
      </c>
      <c r="C56" s="118" t="s">
        <v>31</v>
      </c>
      <c r="D56" s="115" t="s">
        <v>2684</v>
      </c>
      <c r="E56" s="115" t="s">
        <v>2704</v>
      </c>
      <c r="F56" s="115" t="s">
        <v>2720</v>
      </c>
      <c r="G56" s="152">
        <f t="shared" si="4"/>
        <v>11.1</v>
      </c>
      <c r="H56" s="116" t="s">
        <v>2739</v>
      </c>
      <c r="I56" s="115" t="s">
        <v>110</v>
      </c>
      <c r="J56" s="115" t="s">
        <v>792</v>
      </c>
      <c r="K56" s="117">
        <v>50740867</v>
      </c>
      <c r="L56" s="118" t="s">
        <v>1148</v>
      </c>
      <c r="M56" s="112">
        <f t="shared" si="2"/>
        <v>1</v>
      </c>
      <c r="N56" s="118" t="s">
        <v>27</v>
      </c>
      <c r="O56" s="118" t="s">
        <v>26</v>
      </c>
      <c r="P56" s="79"/>
    </row>
    <row r="57" spans="1:16" s="7" customFormat="1" ht="24.75" customHeight="1" outlineLevel="1" x14ac:dyDescent="0.25">
      <c r="A57" s="137">
        <v>10</v>
      </c>
      <c r="B57" s="116" t="s">
        <v>2698</v>
      </c>
      <c r="C57" s="118" t="s">
        <v>31</v>
      </c>
      <c r="D57" s="115" t="s">
        <v>2685</v>
      </c>
      <c r="E57" s="115" t="s">
        <v>2705</v>
      </c>
      <c r="F57" s="115" t="s">
        <v>2721</v>
      </c>
      <c r="G57" s="152">
        <f t="shared" si="4"/>
        <v>12.333333333333334</v>
      </c>
      <c r="H57" s="116" t="s">
        <v>2735</v>
      </c>
      <c r="I57" s="115" t="s">
        <v>110</v>
      </c>
      <c r="J57" s="115" t="s">
        <v>792</v>
      </c>
      <c r="K57" s="117">
        <v>712311488</v>
      </c>
      <c r="L57" s="118" t="s">
        <v>1148</v>
      </c>
      <c r="M57" s="112">
        <f t="shared" si="2"/>
        <v>1</v>
      </c>
      <c r="N57" s="118" t="s">
        <v>27</v>
      </c>
      <c r="O57" s="118" t="s">
        <v>26</v>
      </c>
      <c r="P57" s="79"/>
    </row>
    <row r="58" spans="1:16" s="7" customFormat="1" ht="24.75" customHeight="1" outlineLevel="1" x14ac:dyDescent="0.25">
      <c r="A58" s="137">
        <v>11</v>
      </c>
      <c r="B58" s="116" t="s">
        <v>2698</v>
      </c>
      <c r="C58" s="118" t="s">
        <v>31</v>
      </c>
      <c r="D58" s="115" t="s">
        <v>2686</v>
      </c>
      <c r="E58" s="115" t="s">
        <v>2706</v>
      </c>
      <c r="F58" s="115" t="s">
        <v>2722</v>
      </c>
      <c r="G58" s="152">
        <f t="shared" si="4"/>
        <v>21.233333333333334</v>
      </c>
      <c r="H58" s="116" t="s">
        <v>2740</v>
      </c>
      <c r="I58" s="115" t="s">
        <v>110</v>
      </c>
      <c r="J58" s="115" t="s">
        <v>792</v>
      </c>
      <c r="K58" s="117">
        <v>817729328</v>
      </c>
      <c r="L58" s="118" t="s">
        <v>1148</v>
      </c>
      <c r="M58" s="112">
        <f t="shared" si="2"/>
        <v>1</v>
      </c>
      <c r="N58" s="118" t="s">
        <v>27</v>
      </c>
      <c r="O58" s="118" t="s">
        <v>26</v>
      </c>
      <c r="P58" s="79"/>
    </row>
    <row r="59" spans="1:16" s="7" customFormat="1" ht="24.75" customHeight="1" outlineLevel="1" x14ac:dyDescent="0.25">
      <c r="A59" s="137">
        <v>12</v>
      </c>
      <c r="B59" s="116" t="s">
        <v>2698</v>
      </c>
      <c r="C59" s="118" t="s">
        <v>31</v>
      </c>
      <c r="D59" s="115" t="s">
        <v>2687</v>
      </c>
      <c r="E59" s="115" t="s">
        <v>2706</v>
      </c>
      <c r="F59" s="115" t="s">
        <v>2723</v>
      </c>
      <c r="G59" s="152">
        <f t="shared" si="4"/>
        <v>12.133333333333333</v>
      </c>
      <c r="H59" s="116" t="s">
        <v>2741</v>
      </c>
      <c r="I59" s="115" t="s">
        <v>110</v>
      </c>
      <c r="J59" s="115" t="s">
        <v>792</v>
      </c>
      <c r="K59" s="117">
        <v>267037795</v>
      </c>
      <c r="L59" s="118" t="s">
        <v>1148</v>
      </c>
      <c r="M59" s="112">
        <f t="shared" si="2"/>
        <v>1</v>
      </c>
      <c r="N59" s="118" t="s">
        <v>27</v>
      </c>
      <c r="O59" s="118" t="s">
        <v>26</v>
      </c>
      <c r="P59" s="79"/>
    </row>
    <row r="60" spans="1:16" s="7" customFormat="1" ht="24.75" customHeight="1" outlineLevel="1" x14ac:dyDescent="0.25">
      <c r="A60" s="137">
        <v>13</v>
      </c>
      <c r="B60" s="116" t="s">
        <v>2698</v>
      </c>
      <c r="C60" s="118" t="s">
        <v>31</v>
      </c>
      <c r="D60" s="115" t="s">
        <v>2688</v>
      </c>
      <c r="E60" s="115" t="s">
        <v>2707</v>
      </c>
      <c r="F60" s="115" t="s">
        <v>2724</v>
      </c>
      <c r="G60" s="152">
        <f t="shared" si="4"/>
        <v>12.166666666666666</v>
      </c>
      <c r="H60" s="116" t="s">
        <v>2741</v>
      </c>
      <c r="I60" s="115" t="s">
        <v>110</v>
      </c>
      <c r="J60" s="115" t="s">
        <v>792</v>
      </c>
      <c r="K60" s="117">
        <v>3643576239</v>
      </c>
      <c r="L60" s="118" t="s">
        <v>1148</v>
      </c>
      <c r="M60" s="112">
        <f t="shared" si="2"/>
        <v>1</v>
      </c>
      <c r="N60" s="118" t="s">
        <v>27</v>
      </c>
      <c r="O60" s="118" t="s">
        <v>26</v>
      </c>
      <c r="P60" s="79"/>
    </row>
    <row r="61" spans="1:16" s="7" customFormat="1" ht="24.75" customHeight="1" outlineLevel="1" x14ac:dyDescent="0.25">
      <c r="A61" s="137">
        <v>14</v>
      </c>
      <c r="B61" s="116" t="s">
        <v>2698</v>
      </c>
      <c r="C61" s="118" t="s">
        <v>31</v>
      </c>
      <c r="D61" s="115" t="s">
        <v>2689</v>
      </c>
      <c r="E61" s="115" t="s">
        <v>2708</v>
      </c>
      <c r="F61" s="115" t="s">
        <v>2725</v>
      </c>
      <c r="G61" s="152">
        <f t="shared" si="4"/>
        <v>8.5666666666666664</v>
      </c>
      <c r="H61" s="116" t="s">
        <v>2742</v>
      </c>
      <c r="I61" s="115" t="s">
        <v>110</v>
      </c>
      <c r="J61" s="115" t="s">
        <v>792</v>
      </c>
      <c r="K61" s="117">
        <v>353652074</v>
      </c>
      <c r="L61" s="118" t="s">
        <v>1148</v>
      </c>
      <c r="M61" s="112">
        <f t="shared" si="2"/>
        <v>1</v>
      </c>
      <c r="N61" s="118" t="s">
        <v>27</v>
      </c>
      <c r="O61" s="118" t="s">
        <v>26</v>
      </c>
      <c r="P61" s="79"/>
    </row>
    <row r="62" spans="1:16" s="7" customFormat="1" ht="24.75" customHeight="1" outlineLevel="1" x14ac:dyDescent="0.25">
      <c r="A62" s="137">
        <v>15</v>
      </c>
      <c r="B62" s="116" t="s">
        <v>2698</v>
      </c>
      <c r="C62" s="118" t="s">
        <v>31</v>
      </c>
      <c r="D62" s="115" t="s">
        <v>2690</v>
      </c>
      <c r="E62" s="115" t="s">
        <v>2706</v>
      </c>
      <c r="F62" s="115" t="s">
        <v>2707</v>
      </c>
      <c r="G62" s="152">
        <f t="shared" si="4"/>
        <v>1.4666666666666666</v>
      </c>
      <c r="H62" s="116" t="s">
        <v>2741</v>
      </c>
      <c r="I62" s="115" t="s">
        <v>110</v>
      </c>
      <c r="J62" s="115" t="s">
        <v>792</v>
      </c>
      <c r="K62" s="117">
        <v>302535353</v>
      </c>
      <c r="L62" s="118" t="s">
        <v>1148</v>
      </c>
      <c r="M62" s="112">
        <f t="shared" si="2"/>
        <v>1</v>
      </c>
      <c r="N62" s="118" t="s">
        <v>27</v>
      </c>
      <c r="O62" s="118" t="s">
        <v>26</v>
      </c>
      <c r="P62" s="79"/>
    </row>
    <row r="63" spans="1:16" s="7" customFormat="1" ht="24.75" customHeight="1" outlineLevel="1" x14ac:dyDescent="0.25">
      <c r="A63" s="137">
        <v>16</v>
      </c>
      <c r="B63" s="116" t="s">
        <v>2698</v>
      </c>
      <c r="C63" s="118" t="s">
        <v>31</v>
      </c>
      <c r="D63" s="115" t="s">
        <v>2691</v>
      </c>
      <c r="E63" s="115" t="s">
        <v>2709</v>
      </c>
      <c r="F63" s="115" t="s">
        <v>2725</v>
      </c>
      <c r="G63" s="152">
        <f t="shared" si="4"/>
        <v>9.3000000000000007</v>
      </c>
      <c r="H63" s="116" t="s">
        <v>2741</v>
      </c>
      <c r="I63" s="115" t="s">
        <v>110</v>
      </c>
      <c r="J63" s="115" t="s">
        <v>792</v>
      </c>
      <c r="K63" s="117">
        <v>1432807240</v>
      </c>
      <c r="L63" s="118" t="s">
        <v>1148</v>
      </c>
      <c r="M63" s="112">
        <f t="shared" si="2"/>
        <v>1</v>
      </c>
      <c r="N63" s="118" t="s">
        <v>27</v>
      </c>
      <c r="O63" s="118" t="s">
        <v>26</v>
      </c>
      <c r="P63" s="79"/>
    </row>
    <row r="64" spans="1:16" s="7" customFormat="1" ht="24.75" customHeight="1" outlineLevel="1" x14ac:dyDescent="0.25">
      <c r="A64" s="137">
        <v>17</v>
      </c>
      <c r="B64" s="116" t="s">
        <v>2698</v>
      </c>
      <c r="C64" s="118" t="s">
        <v>31</v>
      </c>
      <c r="D64" s="115" t="s">
        <v>2692</v>
      </c>
      <c r="E64" s="115" t="s">
        <v>2710</v>
      </c>
      <c r="F64" s="115" t="s">
        <v>2725</v>
      </c>
      <c r="G64" s="152">
        <f t="shared" si="4"/>
        <v>8.6333333333333329</v>
      </c>
      <c r="H64" s="116" t="s">
        <v>2743</v>
      </c>
      <c r="I64" s="115" t="s">
        <v>110</v>
      </c>
      <c r="J64" s="115" t="s">
        <v>792</v>
      </c>
      <c r="K64" s="117">
        <v>209904700</v>
      </c>
      <c r="L64" s="118" t="s">
        <v>1148</v>
      </c>
      <c r="M64" s="112">
        <f t="shared" si="2"/>
        <v>1</v>
      </c>
      <c r="N64" s="118" t="s">
        <v>27</v>
      </c>
      <c r="O64" s="118" t="s">
        <v>26</v>
      </c>
      <c r="P64" s="79"/>
    </row>
    <row r="65" spans="1:16" s="7" customFormat="1" ht="24.75" customHeight="1" outlineLevel="1" x14ac:dyDescent="0.25">
      <c r="A65" s="137">
        <v>18</v>
      </c>
      <c r="B65" s="116" t="s">
        <v>2698</v>
      </c>
      <c r="C65" s="118" t="s">
        <v>31</v>
      </c>
      <c r="D65" s="115" t="s">
        <v>2693</v>
      </c>
      <c r="E65" s="115" t="s">
        <v>2711</v>
      </c>
      <c r="F65" s="115" t="s">
        <v>2722</v>
      </c>
      <c r="G65" s="152">
        <f t="shared" si="4"/>
        <v>7.7</v>
      </c>
      <c r="H65" s="116" t="s">
        <v>2744</v>
      </c>
      <c r="I65" s="115" t="s">
        <v>110</v>
      </c>
      <c r="J65" s="115" t="s">
        <v>792</v>
      </c>
      <c r="K65" s="117">
        <v>2310612470</v>
      </c>
      <c r="L65" s="118" t="s">
        <v>1148</v>
      </c>
      <c r="M65" s="112">
        <f t="shared" si="2"/>
        <v>1</v>
      </c>
      <c r="N65" s="118" t="s">
        <v>27</v>
      </c>
      <c r="O65" s="118" t="s">
        <v>26</v>
      </c>
      <c r="P65" s="79"/>
    </row>
    <row r="66" spans="1:16" s="7" customFormat="1" ht="24.75" customHeight="1" outlineLevel="1" x14ac:dyDescent="0.25">
      <c r="A66" s="137">
        <v>19</v>
      </c>
      <c r="B66" s="116" t="s">
        <v>2698</v>
      </c>
      <c r="C66" s="118" t="s">
        <v>31</v>
      </c>
      <c r="D66" s="115" t="s">
        <v>2694</v>
      </c>
      <c r="E66" s="115" t="s">
        <v>2712</v>
      </c>
      <c r="F66" s="115" t="s">
        <v>2726</v>
      </c>
      <c r="G66" s="152">
        <f t="shared" si="4"/>
        <v>0.96666666666666667</v>
      </c>
      <c r="H66" s="116" t="s">
        <v>2745</v>
      </c>
      <c r="I66" s="115" t="s">
        <v>110</v>
      </c>
      <c r="J66" s="115" t="s">
        <v>792</v>
      </c>
      <c r="K66" s="117">
        <v>375543957</v>
      </c>
      <c r="L66" s="118" t="s">
        <v>1148</v>
      </c>
      <c r="M66" s="112">
        <f t="shared" si="2"/>
        <v>1</v>
      </c>
      <c r="N66" s="118" t="s">
        <v>27</v>
      </c>
      <c r="O66" s="118" t="s">
        <v>26</v>
      </c>
      <c r="P66" s="79"/>
    </row>
    <row r="67" spans="1:16" s="7" customFormat="1" ht="24.75" customHeight="1" outlineLevel="1" x14ac:dyDescent="0.25">
      <c r="A67" s="137">
        <v>20</v>
      </c>
      <c r="B67" s="116" t="s">
        <v>2698</v>
      </c>
      <c r="C67" s="118" t="s">
        <v>31</v>
      </c>
      <c r="D67" s="115" t="s">
        <v>2695</v>
      </c>
      <c r="E67" s="115" t="s">
        <v>2713</v>
      </c>
      <c r="F67" s="115" t="s">
        <v>2727</v>
      </c>
      <c r="G67" s="152">
        <f t="shared" si="4"/>
        <v>4.5333333333333332</v>
      </c>
      <c r="H67" s="116" t="s">
        <v>2746</v>
      </c>
      <c r="I67" s="115" t="s">
        <v>110</v>
      </c>
      <c r="J67" s="115" t="s">
        <v>792</v>
      </c>
      <c r="K67" s="117">
        <v>192199860</v>
      </c>
      <c r="L67" s="118" t="s">
        <v>1148</v>
      </c>
      <c r="M67" s="112">
        <f t="shared" si="2"/>
        <v>1</v>
      </c>
      <c r="N67" s="118" t="s">
        <v>27</v>
      </c>
      <c r="O67" s="118" t="s">
        <v>26</v>
      </c>
      <c r="P67" s="79"/>
    </row>
    <row r="68" spans="1:16" s="7" customFormat="1" ht="24.75" customHeight="1" outlineLevel="1" x14ac:dyDescent="0.25">
      <c r="A68" s="137">
        <v>21</v>
      </c>
      <c r="B68" s="116" t="s">
        <v>2698</v>
      </c>
      <c r="C68" s="118" t="s">
        <v>31</v>
      </c>
      <c r="D68" s="115" t="s">
        <v>2696</v>
      </c>
      <c r="E68" s="115" t="s">
        <v>2714</v>
      </c>
      <c r="F68" s="115" t="s">
        <v>2728</v>
      </c>
      <c r="G68" s="152">
        <f t="shared" si="4"/>
        <v>4.0666666666666664</v>
      </c>
      <c r="H68" s="116" t="s">
        <v>2747</v>
      </c>
      <c r="I68" s="115" t="s">
        <v>110</v>
      </c>
      <c r="J68" s="115" t="s">
        <v>792</v>
      </c>
      <c r="K68" s="117">
        <v>475410209</v>
      </c>
      <c r="L68" s="118" t="s">
        <v>1148</v>
      </c>
      <c r="M68" s="112">
        <f t="shared" si="2"/>
        <v>1</v>
      </c>
      <c r="N68" s="118" t="s">
        <v>27</v>
      </c>
      <c r="O68" s="118" t="s">
        <v>26</v>
      </c>
      <c r="P68" s="79"/>
    </row>
    <row r="69" spans="1:16" s="7" customFormat="1" ht="24.75" customHeight="1" outlineLevel="1" x14ac:dyDescent="0.25">
      <c r="A69" s="137">
        <v>22</v>
      </c>
      <c r="B69" s="116" t="s">
        <v>2698</v>
      </c>
      <c r="C69" s="118" t="s">
        <v>31</v>
      </c>
      <c r="D69" s="115" t="s">
        <v>2697</v>
      </c>
      <c r="E69" s="115" t="s">
        <v>2715</v>
      </c>
      <c r="F69" s="115" t="s">
        <v>2729</v>
      </c>
      <c r="G69" s="152">
        <f t="shared" si="4"/>
        <v>11.2</v>
      </c>
      <c r="H69" s="116" t="s">
        <v>2748</v>
      </c>
      <c r="I69" s="115" t="s">
        <v>110</v>
      </c>
      <c r="J69" s="115" t="s">
        <v>792</v>
      </c>
      <c r="K69" s="117">
        <v>3856163056</v>
      </c>
      <c r="L69" s="118" t="s">
        <v>1148</v>
      </c>
      <c r="M69" s="112">
        <f t="shared" si="2"/>
        <v>1</v>
      </c>
      <c r="N69" s="118" t="s">
        <v>27</v>
      </c>
      <c r="O69" s="118" t="s">
        <v>26</v>
      </c>
      <c r="P69" s="79"/>
    </row>
    <row r="70" spans="1:16" s="7" customFormat="1" ht="24.75" customHeight="1" outlineLevel="1" x14ac:dyDescent="0.25">
      <c r="A70" s="137">
        <v>23</v>
      </c>
      <c r="B70" s="116" t="s">
        <v>2698</v>
      </c>
      <c r="C70" s="118" t="s">
        <v>31</v>
      </c>
      <c r="D70" s="115" t="s">
        <v>2699</v>
      </c>
      <c r="E70" s="115" t="s">
        <v>2716</v>
      </c>
      <c r="F70" s="115" t="s">
        <v>2730</v>
      </c>
      <c r="G70" s="152">
        <f t="shared" si="4"/>
        <v>8.1</v>
      </c>
      <c r="H70" s="116" t="s">
        <v>2749</v>
      </c>
      <c r="I70" s="115" t="s">
        <v>110</v>
      </c>
      <c r="J70" s="115" t="s">
        <v>792</v>
      </c>
      <c r="K70" s="117">
        <v>411496520</v>
      </c>
      <c r="L70" s="118" t="s">
        <v>1148</v>
      </c>
      <c r="M70" s="112">
        <f t="shared" si="2"/>
        <v>1</v>
      </c>
      <c r="N70" s="118" t="s">
        <v>27</v>
      </c>
      <c r="O70" s="118" t="s">
        <v>26</v>
      </c>
      <c r="P70" s="79"/>
    </row>
    <row r="71" spans="1:16" s="7" customFormat="1" ht="24.75" customHeight="1" outlineLevel="1" x14ac:dyDescent="0.25">
      <c r="A71" s="137">
        <v>24</v>
      </c>
      <c r="B71" s="116"/>
      <c r="C71" s="65"/>
      <c r="D71" s="63"/>
      <c r="E71" s="138"/>
      <c r="F71" s="138"/>
      <c r="G71" s="152" t="str">
        <f t="shared" si="4"/>
        <v/>
      </c>
      <c r="H71" s="116"/>
      <c r="I71" s="115"/>
      <c r="J71" s="115"/>
      <c r="K71" s="66"/>
      <c r="L71" s="65"/>
      <c r="M71" s="67" t="str">
        <f t="shared" si="2"/>
        <v/>
      </c>
      <c r="N71" s="65"/>
      <c r="O71" s="65"/>
      <c r="P71" s="79"/>
    </row>
    <row r="72" spans="1:16" s="7" customFormat="1" ht="24.75" customHeight="1" outlineLevel="1" x14ac:dyDescent="0.25">
      <c r="A72" s="137">
        <v>25</v>
      </c>
      <c r="B72" s="64"/>
      <c r="C72" s="65"/>
      <c r="D72" s="63"/>
      <c r="E72" s="138"/>
      <c r="F72" s="138"/>
      <c r="G72" s="152"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2"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2"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2"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2"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2"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2"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2"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2"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2"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2"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2"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2"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2"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2"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2"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2"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2"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2" t="str">
        <f t="shared" si="4"/>
        <v/>
      </c>
      <c r="H90" s="64"/>
      <c r="I90" s="63"/>
      <c r="J90" s="63"/>
      <c r="K90" s="66"/>
      <c r="L90" s="65"/>
      <c r="M90" s="67" t="str">
        <f t="shared" si="5"/>
        <v/>
      </c>
      <c r="N90" s="65"/>
      <c r="O90" s="65"/>
      <c r="P90" s="79"/>
    </row>
    <row r="91" spans="1:16" s="7" customFormat="1" ht="24.75" customHeight="1" outlineLevel="1" x14ac:dyDescent="0.25">
      <c r="A91" s="136">
        <v>44</v>
      </c>
      <c r="B91" s="116"/>
      <c r="C91" s="118"/>
      <c r="D91" s="115"/>
      <c r="E91" s="138"/>
      <c r="F91" s="138"/>
      <c r="G91" s="152" t="str">
        <f t="shared" si="4"/>
        <v/>
      </c>
      <c r="H91" s="116"/>
      <c r="I91" s="115"/>
      <c r="J91" s="115"/>
      <c r="K91" s="117"/>
      <c r="L91" s="118"/>
      <c r="M91" s="112" t="str">
        <f t="shared" si="5"/>
        <v/>
      </c>
      <c r="N91" s="118"/>
      <c r="O91" s="118"/>
      <c r="P91" s="79"/>
    </row>
    <row r="92" spans="1:16" s="7" customFormat="1" ht="24.75" customHeight="1" outlineLevel="1" x14ac:dyDescent="0.25">
      <c r="A92" s="136">
        <v>45</v>
      </c>
      <c r="B92" s="116"/>
      <c r="C92" s="118"/>
      <c r="D92" s="115"/>
      <c r="E92" s="138"/>
      <c r="F92" s="138"/>
      <c r="G92" s="152" t="str">
        <f t="shared" si="4"/>
        <v/>
      </c>
      <c r="H92" s="116"/>
      <c r="I92" s="115"/>
      <c r="J92" s="115"/>
      <c r="K92" s="117"/>
      <c r="L92" s="118"/>
      <c r="M92" s="112" t="str">
        <f t="shared" si="5"/>
        <v/>
      </c>
      <c r="N92" s="118"/>
      <c r="O92" s="118"/>
      <c r="P92" s="79"/>
    </row>
    <row r="93" spans="1:16" s="7" customFormat="1" ht="24.75" customHeight="1" outlineLevel="1" x14ac:dyDescent="0.25">
      <c r="A93" s="136">
        <v>46</v>
      </c>
      <c r="B93" s="116"/>
      <c r="C93" s="118"/>
      <c r="D93" s="115"/>
      <c r="E93" s="138"/>
      <c r="F93" s="138"/>
      <c r="G93" s="152" t="str">
        <f t="shared" si="4"/>
        <v/>
      </c>
      <c r="H93" s="116"/>
      <c r="I93" s="115"/>
      <c r="J93" s="115"/>
      <c r="K93" s="117"/>
      <c r="L93" s="118"/>
      <c r="M93" s="112" t="str">
        <f t="shared" si="5"/>
        <v/>
      </c>
      <c r="N93" s="118"/>
      <c r="O93" s="118"/>
      <c r="P93" s="79"/>
    </row>
    <row r="94" spans="1:16" s="7" customFormat="1" ht="24.75" customHeight="1" outlineLevel="1" x14ac:dyDescent="0.25">
      <c r="A94" s="136">
        <v>47</v>
      </c>
      <c r="B94" s="116"/>
      <c r="C94" s="118"/>
      <c r="D94" s="115"/>
      <c r="E94" s="138"/>
      <c r="F94" s="138"/>
      <c r="G94" s="152" t="str">
        <f t="shared" si="4"/>
        <v/>
      </c>
      <c r="H94" s="116"/>
      <c r="I94" s="115"/>
      <c r="J94" s="115"/>
      <c r="K94" s="117"/>
      <c r="L94" s="118"/>
      <c r="M94" s="112" t="str">
        <f t="shared" si="5"/>
        <v/>
      </c>
      <c r="N94" s="118"/>
      <c r="O94" s="118"/>
      <c r="P94" s="79"/>
    </row>
    <row r="95" spans="1:16" s="7" customFormat="1" ht="24.75" customHeight="1" outlineLevel="1" x14ac:dyDescent="0.25">
      <c r="A95" s="137">
        <v>48</v>
      </c>
      <c r="B95" s="116"/>
      <c r="C95" s="118"/>
      <c r="D95" s="115"/>
      <c r="E95" s="138"/>
      <c r="F95" s="138"/>
      <c r="G95" s="152" t="str">
        <f t="shared" si="4"/>
        <v/>
      </c>
      <c r="H95" s="116"/>
      <c r="I95" s="115"/>
      <c r="J95" s="115"/>
      <c r="K95" s="117"/>
      <c r="L95" s="118"/>
      <c r="M95" s="112" t="str">
        <f t="shared" si="5"/>
        <v/>
      </c>
      <c r="N95" s="118"/>
      <c r="O95" s="118"/>
      <c r="P95" s="79"/>
    </row>
    <row r="96" spans="1:16" s="7" customFormat="1" ht="24.75" customHeight="1" outlineLevel="1" x14ac:dyDescent="0.25">
      <c r="A96" s="137">
        <v>49</v>
      </c>
      <c r="B96" s="116"/>
      <c r="C96" s="118"/>
      <c r="D96" s="115"/>
      <c r="E96" s="138"/>
      <c r="F96" s="138"/>
      <c r="G96" s="152" t="str">
        <f t="shared" si="4"/>
        <v/>
      </c>
      <c r="H96" s="116"/>
      <c r="I96" s="115"/>
      <c r="J96" s="115"/>
      <c r="K96" s="117"/>
      <c r="L96" s="118"/>
      <c r="M96" s="112" t="str">
        <f t="shared" si="5"/>
        <v/>
      </c>
      <c r="N96" s="118"/>
      <c r="O96" s="118"/>
      <c r="P96" s="79"/>
    </row>
    <row r="97" spans="1:16" s="7" customFormat="1" ht="24.75" customHeight="1" outlineLevel="1" x14ac:dyDescent="0.25">
      <c r="A97" s="137">
        <v>50</v>
      </c>
      <c r="B97" s="116"/>
      <c r="C97" s="118"/>
      <c r="D97" s="115"/>
      <c r="E97" s="138"/>
      <c r="F97" s="138"/>
      <c r="G97" s="152" t="str">
        <f t="shared" si="4"/>
        <v/>
      </c>
      <c r="H97" s="116"/>
      <c r="I97" s="115"/>
      <c r="J97" s="115"/>
      <c r="K97" s="117"/>
      <c r="L97" s="118"/>
      <c r="M97" s="112" t="str">
        <f t="shared" si="5"/>
        <v/>
      </c>
      <c r="N97" s="118"/>
      <c r="O97" s="118"/>
      <c r="P97" s="79"/>
    </row>
    <row r="98" spans="1:16" s="7" customFormat="1" ht="24.75" customHeight="1" outlineLevel="1" x14ac:dyDescent="0.25">
      <c r="A98" s="137">
        <v>51</v>
      </c>
      <c r="B98" s="116"/>
      <c r="C98" s="118"/>
      <c r="D98" s="115"/>
      <c r="E98" s="138"/>
      <c r="F98" s="138"/>
      <c r="G98" s="152" t="str">
        <f t="shared" si="4"/>
        <v/>
      </c>
      <c r="H98" s="116"/>
      <c r="I98" s="115"/>
      <c r="J98" s="115"/>
      <c r="K98" s="117"/>
      <c r="L98" s="118"/>
      <c r="M98" s="112" t="str">
        <f t="shared" si="5"/>
        <v/>
      </c>
      <c r="N98" s="118"/>
      <c r="O98" s="118"/>
      <c r="P98" s="79"/>
    </row>
    <row r="99" spans="1:16" s="7" customFormat="1" ht="24.75" customHeight="1" outlineLevel="1" x14ac:dyDescent="0.25">
      <c r="A99" s="137">
        <v>52</v>
      </c>
      <c r="B99" s="116"/>
      <c r="C99" s="118"/>
      <c r="D99" s="115"/>
      <c r="E99" s="138"/>
      <c r="F99" s="138"/>
      <c r="G99" s="152" t="str">
        <f t="shared" si="4"/>
        <v/>
      </c>
      <c r="H99" s="116"/>
      <c r="I99" s="115"/>
      <c r="J99" s="115"/>
      <c r="K99" s="117"/>
      <c r="L99" s="118"/>
      <c r="M99" s="112" t="str">
        <f t="shared" si="5"/>
        <v/>
      </c>
      <c r="N99" s="118"/>
      <c r="O99" s="118"/>
      <c r="P99" s="79"/>
    </row>
    <row r="100" spans="1:16" s="7" customFormat="1" ht="24.75" customHeight="1" outlineLevel="1" x14ac:dyDescent="0.25">
      <c r="A100" s="137">
        <v>53</v>
      </c>
      <c r="B100" s="116"/>
      <c r="C100" s="118"/>
      <c r="D100" s="115"/>
      <c r="E100" s="138"/>
      <c r="F100" s="138"/>
      <c r="G100" s="152" t="str">
        <f t="shared" si="4"/>
        <v/>
      </c>
      <c r="H100" s="116"/>
      <c r="I100" s="115"/>
      <c r="J100" s="115"/>
      <c r="K100" s="117"/>
      <c r="L100" s="118"/>
      <c r="M100" s="112" t="str">
        <f t="shared" si="5"/>
        <v/>
      </c>
      <c r="N100" s="118"/>
      <c r="O100" s="118"/>
      <c r="P100" s="79"/>
    </row>
    <row r="101" spans="1:16" s="7" customFormat="1" ht="24.75" customHeight="1" outlineLevel="1" x14ac:dyDescent="0.25">
      <c r="A101" s="137">
        <v>54</v>
      </c>
      <c r="B101" s="116"/>
      <c r="C101" s="118"/>
      <c r="D101" s="115"/>
      <c r="E101" s="138"/>
      <c r="F101" s="138"/>
      <c r="G101" s="152" t="str">
        <f t="shared" si="4"/>
        <v/>
      </c>
      <c r="H101" s="116"/>
      <c r="I101" s="115"/>
      <c r="J101" s="115"/>
      <c r="K101" s="117"/>
      <c r="L101" s="118"/>
      <c r="M101" s="112" t="str">
        <f t="shared" si="5"/>
        <v/>
      </c>
      <c r="N101" s="118"/>
      <c r="O101" s="118"/>
      <c r="P101" s="79"/>
    </row>
    <row r="102" spans="1:16" s="7" customFormat="1" ht="24.75" customHeight="1" outlineLevel="1" x14ac:dyDescent="0.25">
      <c r="A102" s="137">
        <v>55</v>
      </c>
      <c r="B102" s="116"/>
      <c r="C102" s="118"/>
      <c r="D102" s="115"/>
      <c r="E102" s="138"/>
      <c r="F102" s="138"/>
      <c r="G102" s="152" t="str">
        <f t="shared" si="4"/>
        <v/>
      </c>
      <c r="H102" s="116"/>
      <c r="I102" s="115"/>
      <c r="J102" s="115"/>
      <c r="K102" s="117"/>
      <c r="L102" s="118"/>
      <c r="M102" s="112" t="str">
        <f t="shared" si="5"/>
        <v/>
      </c>
      <c r="N102" s="118"/>
      <c r="O102" s="118"/>
      <c r="P102" s="79"/>
    </row>
    <row r="103" spans="1:16" s="7" customFormat="1" ht="24.75" customHeight="1" outlineLevel="1" x14ac:dyDescent="0.25">
      <c r="A103" s="137">
        <v>56</v>
      </c>
      <c r="B103" s="116"/>
      <c r="C103" s="118"/>
      <c r="D103" s="115"/>
      <c r="E103" s="138"/>
      <c r="F103" s="138"/>
      <c r="G103" s="152" t="str">
        <f t="shared" si="4"/>
        <v/>
      </c>
      <c r="H103" s="116"/>
      <c r="I103" s="115"/>
      <c r="J103" s="115"/>
      <c r="K103" s="117"/>
      <c r="L103" s="118"/>
      <c r="M103" s="112" t="str">
        <f t="shared" si="5"/>
        <v/>
      </c>
      <c r="N103" s="118"/>
      <c r="O103" s="118"/>
      <c r="P103" s="79"/>
    </row>
    <row r="104" spans="1:16" s="7" customFormat="1" ht="24.75" customHeight="1" outlineLevel="1" x14ac:dyDescent="0.25">
      <c r="A104" s="137">
        <v>57</v>
      </c>
      <c r="B104" s="116"/>
      <c r="C104" s="118"/>
      <c r="D104" s="115"/>
      <c r="E104" s="138"/>
      <c r="F104" s="138"/>
      <c r="G104" s="152" t="str">
        <f t="shared" si="4"/>
        <v/>
      </c>
      <c r="H104" s="116"/>
      <c r="I104" s="115"/>
      <c r="J104" s="115"/>
      <c r="K104" s="117"/>
      <c r="L104" s="118"/>
      <c r="M104" s="112" t="str">
        <f t="shared" si="5"/>
        <v/>
      </c>
      <c r="N104" s="118"/>
      <c r="O104" s="118"/>
      <c r="P104" s="79"/>
    </row>
    <row r="105" spans="1:16" s="7" customFormat="1" ht="24.75" customHeight="1" outlineLevel="1" x14ac:dyDescent="0.25">
      <c r="A105" s="137">
        <v>58</v>
      </c>
      <c r="B105" s="116"/>
      <c r="C105" s="118"/>
      <c r="D105" s="115"/>
      <c r="E105" s="138"/>
      <c r="F105" s="138"/>
      <c r="G105" s="152" t="str">
        <f t="shared" si="4"/>
        <v/>
      </c>
      <c r="H105" s="116"/>
      <c r="I105" s="115"/>
      <c r="J105" s="115"/>
      <c r="K105" s="117"/>
      <c r="L105" s="118"/>
      <c r="M105" s="112" t="str">
        <f t="shared" si="5"/>
        <v/>
      </c>
      <c r="N105" s="118"/>
      <c r="O105" s="118"/>
      <c r="P105" s="79"/>
    </row>
    <row r="106" spans="1:16" s="7" customFormat="1" ht="24.75" customHeight="1" outlineLevel="1" x14ac:dyDescent="0.25">
      <c r="A106" s="137">
        <v>59</v>
      </c>
      <c r="B106" s="64"/>
      <c r="C106" s="65"/>
      <c r="D106" s="63"/>
      <c r="E106" s="138"/>
      <c r="F106" s="138"/>
      <c r="G106" s="152"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2"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2664</v>
      </c>
      <c r="C114" s="155" t="s">
        <v>31</v>
      </c>
      <c r="D114" s="114" t="s">
        <v>2700</v>
      </c>
      <c r="E114" s="138">
        <v>44168</v>
      </c>
      <c r="F114" s="138">
        <v>44773</v>
      </c>
      <c r="G114" s="152">
        <f>IF(AND(E114&lt;&gt;"",F114&lt;&gt;""),((F114-E114)/30),"")</f>
        <v>20.166666666666668</v>
      </c>
      <c r="H114" s="116" t="s">
        <v>2749</v>
      </c>
      <c r="I114" s="115" t="s">
        <v>110</v>
      </c>
      <c r="J114" s="115" t="s">
        <v>792</v>
      </c>
      <c r="K114" s="117">
        <v>1021845580</v>
      </c>
      <c r="L114" s="100">
        <f>+IF(AND(K114&gt;0,O114="Ejecución"),(K114/877802)*Tabla28[[#This Row],[% participación]],IF(AND(K114&gt;0,O114&lt;&gt;"Ejecución"),"-",""))</f>
        <v>1164.0957528007455</v>
      </c>
      <c r="M114" s="118" t="s">
        <v>1148</v>
      </c>
      <c r="N114" s="165">
        <v>1</v>
      </c>
      <c r="O114" s="154" t="s">
        <v>1150</v>
      </c>
      <c r="P114" s="78"/>
    </row>
    <row r="115" spans="1:16" s="6" customFormat="1" ht="24.75" customHeight="1" x14ac:dyDescent="0.25">
      <c r="A115" s="136">
        <v>2</v>
      </c>
      <c r="B115" s="153" t="s">
        <v>2664</v>
      </c>
      <c r="C115" s="155" t="s">
        <v>31</v>
      </c>
      <c r="D115" s="63"/>
      <c r="E115" s="138"/>
      <c r="F115" s="138"/>
      <c r="G115" s="152" t="str">
        <f t="shared" ref="G115:G116" si="6">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2664</v>
      </c>
      <c r="C116" s="155" t="s">
        <v>31</v>
      </c>
      <c r="D116" s="63"/>
      <c r="E116" s="138"/>
      <c r="F116" s="138"/>
      <c r="G116" s="152" t="str">
        <f t="shared" si="6"/>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2664</v>
      </c>
      <c r="C117" s="155" t="s">
        <v>31</v>
      </c>
      <c r="D117" s="63"/>
      <c r="E117" s="138"/>
      <c r="F117" s="138"/>
      <c r="G117" s="152" t="str">
        <f t="shared" ref="G117:G159" si="7">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2664</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2664</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2664</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2664</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2664</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2664</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2664</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2664</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2664</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2664</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2664</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2664</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2664</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2664</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2664</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2664</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2664</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2664</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2664</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2664</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2664</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2664</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2664</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2664</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2664</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2664</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2664</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2664</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2664</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2664</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2664</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2664</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2664</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2664</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2664</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2664</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2664</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2664</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2664</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2664</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2664</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2664</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2664</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59"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6"/>
      <c r="Z178" s="157" t="str">
        <f>IF(Y178&gt;0,SUM(E180+Y178),"")</f>
        <v/>
      </c>
      <c r="AA178" s="19"/>
      <c r="AB178" s="19"/>
    </row>
    <row r="179" spans="1:28" ht="23.25" x14ac:dyDescent="0.25">
      <c r="A179" s="9"/>
      <c r="B179" s="218" t="s">
        <v>2668</v>
      </c>
      <c r="C179" s="218"/>
      <c r="D179" s="218"/>
      <c r="E179" s="163">
        <v>0.02</v>
      </c>
      <c r="F179" s="162">
        <v>0.01</v>
      </c>
      <c r="G179" s="157">
        <f>IF(F179&gt;0,SUM(E179+F179),"")</f>
        <v>0.03</v>
      </c>
      <c r="H179" s="5"/>
      <c r="I179" s="218" t="s">
        <v>2670</v>
      </c>
      <c r="J179" s="218"/>
      <c r="K179" s="218"/>
      <c r="L179" s="218"/>
      <c r="M179" s="164">
        <v>0.03</v>
      </c>
      <c r="O179" s="8"/>
      <c r="Q179" s="19"/>
      <c r="R179" s="151">
        <f>IF(M179&gt;0,SUM(L179+M179),"")</f>
        <v>0.03</v>
      </c>
      <c r="T179" s="19"/>
      <c r="U179" s="174" t="s">
        <v>1166</v>
      </c>
      <c r="V179" s="174"/>
      <c r="W179" s="174"/>
      <c r="X179" s="24">
        <v>0.02</v>
      </c>
      <c r="Y179" s="156"/>
      <c r="Z179" s="157" t="str">
        <f>IF(Y179&gt;0,SUM(E181+Y179),"")</f>
        <v/>
      </c>
      <c r="AA179" s="19"/>
      <c r="AB179" s="19"/>
    </row>
    <row r="180" spans="1:28" ht="23.25" hidden="1" x14ac:dyDescent="0.25">
      <c r="A180" s="9"/>
      <c r="B180" s="198"/>
      <c r="C180" s="198"/>
      <c r="D180" s="198"/>
      <c r="E180" s="161"/>
      <c r="H180" s="5"/>
      <c r="I180" s="198"/>
      <c r="J180" s="198"/>
      <c r="K180" s="198"/>
      <c r="L180" s="198"/>
      <c r="M180" s="5"/>
      <c r="O180" s="8"/>
      <c r="Q180" s="19"/>
      <c r="R180" s="151" t="str">
        <f>IF(S180&gt;0,SUM(L180+S180),"")</f>
        <v/>
      </c>
      <c r="S180" s="156"/>
      <c r="T180" s="19"/>
      <c r="U180" s="174" t="s">
        <v>1167</v>
      </c>
      <c r="V180" s="174"/>
      <c r="W180" s="174"/>
      <c r="X180" s="24">
        <v>0.03</v>
      </c>
      <c r="Y180" s="156"/>
      <c r="Z180" s="157" t="str">
        <f>IF(Y180&gt;0,SUM(E182+Y180),"")</f>
        <v/>
      </c>
      <c r="AA180" s="19"/>
      <c r="AB180" s="19"/>
    </row>
    <row r="181" spans="1:28" ht="23.25" hidden="1" x14ac:dyDescent="0.25">
      <c r="A181" s="9"/>
      <c r="B181" s="198"/>
      <c r="C181" s="198"/>
      <c r="D181" s="198"/>
      <c r="E181" s="161"/>
      <c r="H181" s="5"/>
      <c r="I181" s="198"/>
      <c r="J181" s="198"/>
      <c r="K181" s="198"/>
      <c r="L181" s="198"/>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8"/>
      <c r="C182" s="198"/>
      <c r="D182" s="198"/>
      <c r="E182" s="161"/>
      <c r="H182" s="5"/>
      <c r="I182" s="198"/>
      <c r="J182" s="198"/>
      <c r="K182" s="198"/>
      <c r="L182" s="198"/>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50840195.07</v>
      </c>
      <c r="F185" s="92"/>
      <c r="G185" s="93"/>
      <c r="H185" s="88"/>
      <c r="I185" s="90" t="s">
        <v>2627</v>
      </c>
      <c r="J185" s="158">
        <f>+SUM(M179:M183)</f>
        <v>0.03</v>
      </c>
      <c r="K185" s="199" t="s">
        <v>2628</v>
      </c>
      <c r="L185" s="199"/>
      <c r="M185" s="94">
        <f>+J185*(SUM(K20:K35))</f>
        <v>50840195.07</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3" t="s">
        <v>2636</v>
      </c>
      <c r="C192" s="233"/>
      <c r="E192" s="5" t="s">
        <v>20</v>
      </c>
      <c r="H192" s="26" t="s">
        <v>24</v>
      </c>
      <c r="J192" s="5" t="s">
        <v>2637</v>
      </c>
      <c r="K192" s="5"/>
      <c r="M192" s="5"/>
      <c r="N192" s="5"/>
      <c r="O192" s="8"/>
      <c r="Q192" s="146"/>
      <c r="R192" s="147"/>
      <c r="S192" s="147"/>
      <c r="T192" s="146"/>
    </row>
    <row r="193" spans="1:18" x14ac:dyDescent="0.25">
      <c r="A193" s="9"/>
      <c r="C193" s="119">
        <v>44188</v>
      </c>
      <c r="D193" s="5"/>
      <c r="E193" s="172" t="s">
        <v>2750</v>
      </c>
      <c r="F193" s="5"/>
      <c r="G193" s="5"/>
      <c r="H193" s="140" t="s">
        <v>2751</v>
      </c>
      <c r="J193" s="5"/>
      <c r="K193" s="120">
        <v>40178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2752</v>
      </c>
      <c r="J211" s="27" t="s">
        <v>2622</v>
      </c>
      <c r="K211" s="173" t="s">
        <v>2752</v>
      </c>
      <c r="L211" s="21"/>
      <c r="M211" s="21"/>
      <c r="N211" s="21"/>
      <c r="O211" s="8"/>
    </row>
    <row r="212" spans="1:15" x14ac:dyDescent="0.25">
      <c r="A212" s="9"/>
      <c r="B212" s="27" t="s">
        <v>2619</v>
      </c>
      <c r="C212" s="140" t="s">
        <v>2751</v>
      </c>
      <c r="D212" s="21"/>
      <c r="G212" s="27" t="s">
        <v>2621</v>
      </c>
      <c r="H212" s="173">
        <v>7733715</v>
      </c>
      <c r="J212" s="27" t="s">
        <v>2623</v>
      </c>
      <c r="K212" s="172"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SAMUEL</cp:lastModifiedBy>
  <cp:lastPrinted>2020-11-20T15:12:35Z</cp:lastPrinted>
  <dcterms:created xsi:type="dcterms:W3CDTF">2020-10-14T21:57:42Z</dcterms:created>
  <dcterms:modified xsi:type="dcterms:W3CDTF">2020-12-29T02:04:58Z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